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60DF73D-0776-4A1C-AF96-49D58EC979C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19" i="2"/>
  <c r="A18" i="2"/>
  <c r="H11" i="2"/>
  <c r="G11" i="2"/>
  <c r="H10" i="2"/>
  <c r="G10" i="2"/>
  <c r="H9" i="2"/>
  <c r="G9" i="2"/>
  <c r="I9" i="2" s="1"/>
  <c r="H8" i="2"/>
  <c r="I8" i="2" s="1"/>
  <c r="G8" i="2"/>
  <c r="H7" i="2"/>
  <c r="G7" i="2"/>
  <c r="H6" i="2"/>
  <c r="G6" i="2"/>
  <c r="H5" i="2"/>
  <c r="G5" i="2"/>
  <c r="I5" i="2" s="1"/>
  <c r="H4" i="2"/>
  <c r="I4" i="2" s="1"/>
  <c r="G4" i="2"/>
  <c r="H3" i="2"/>
  <c r="G3" i="2"/>
  <c r="H2" i="2"/>
  <c r="G2" i="2"/>
  <c r="A2" i="2"/>
  <c r="A32" i="2" s="1"/>
  <c r="C33" i="1"/>
  <c r="C20" i="1"/>
  <c r="A17" i="2" l="1"/>
  <c r="A35" i="2"/>
  <c r="A26" i="2"/>
  <c r="I6" i="2"/>
  <c r="I10" i="2"/>
  <c r="A27" i="2"/>
  <c r="I39" i="2"/>
  <c r="A25" i="2"/>
  <c r="A39" i="2"/>
  <c r="I2" i="2"/>
  <c r="I3" i="2"/>
  <c r="I7" i="2"/>
  <c r="I11" i="2"/>
  <c r="A33" i="2"/>
  <c r="A13" i="2"/>
  <c r="A21" i="2"/>
  <c r="A29" i="2"/>
  <c r="A37" i="2"/>
  <c r="A28" i="2"/>
  <c r="D111" i="20"/>
  <c r="A12" i="2"/>
  <c r="A20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<sst xmlns="http://schemas.openxmlformats.org/spreadsheetml/2006/main" count="2092" uniqueCount="337">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</sst>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1216078.984375</v>
      </c>
    </row>
    <row r="8" spans="1:3" ht="15" customHeight="1" x14ac:dyDescent="0.2">
      <c r="B8" s="7" t="s">
        <v>19</v>
      </c>
      <c r="C8" s="46">
        <v>0.55100000000000005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0.33364898681640598</v>
      </c>
    </row>
    <row r="11" spans="1:3" ht="15" customHeight="1" x14ac:dyDescent="0.2">
      <c r="B11" s="7" t="s">
        <v>22</v>
      </c>
      <c r="C11" s="46">
        <v>0.57200000000000006</v>
      </c>
    </row>
    <row r="12" spans="1:3" ht="15" customHeight="1" x14ac:dyDescent="0.2">
      <c r="B12" s="7" t="s">
        <v>23</v>
      </c>
      <c r="C12" s="46">
        <v>0.48499999999999999</v>
      </c>
    </row>
    <row r="13" spans="1:3" ht="15" customHeight="1" x14ac:dyDescent="0.2">
      <c r="B13" s="7" t="s">
        <v>24</v>
      </c>
      <c r="C13" s="46">
        <v>0.67900000000000005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0.10150000000000001</v>
      </c>
    </row>
    <row r="24" spans="1:3" ht="15" customHeight="1" x14ac:dyDescent="0.2">
      <c r="B24" s="12" t="s">
        <v>33</v>
      </c>
      <c r="C24" s="47">
        <v>0.48739999999999989</v>
      </c>
    </row>
    <row r="25" spans="1:3" ht="15" customHeight="1" x14ac:dyDescent="0.2">
      <c r="B25" s="12" t="s">
        <v>34</v>
      </c>
      <c r="C25" s="47">
        <v>0.33069999999999999</v>
      </c>
    </row>
    <row r="26" spans="1:3" ht="15" customHeight="1" x14ac:dyDescent="0.2">
      <c r="B26" s="12" t="s">
        <v>35</v>
      </c>
      <c r="C26" s="47">
        <v>8.0400000000000013E-2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0.191</v>
      </c>
    </row>
    <row r="30" spans="1:3" ht="14.25" customHeight="1" x14ac:dyDescent="0.2">
      <c r="B30" s="22" t="s">
        <v>38</v>
      </c>
      <c r="C30" s="49">
        <v>3.7999999999999999E-2</v>
      </c>
    </row>
    <row r="31" spans="1:3" ht="14.25" customHeight="1" x14ac:dyDescent="0.2">
      <c r="B31" s="22" t="s">
        <v>39</v>
      </c>
      <c r="C31" s="49">
        <v>9.6000000000000002E-2</v>
      </c>
    </row>
    <row r="32" spans="1:3" ht="14.25" customHeight="1" x14ac:dyDescent="0.2">
      <c r="B32" s="22" t="s">
        <v>40</v>
      </c>
      <c r="C32" s="49">
        <v>0.67500000001490124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24.8118147309055</v>
      </c>
    </row>
    <row r="38" spans="1:5" ht="15" customHeight="1" x14ac:dyDescent="0.2">
      <c r="B38" s="28" t="s">
        <v>45</v>
      </c>
      <c r="C38" s="117">
        <v>45.761149469721602</v>
      </c>
      <c r="D38" s="9"/>
      <c r="E38" s="10"/>
    </row>
    <row r="39" spans="1:5" ht="15" customHeight="1" x14ac:dyDescent="0.2">
      <c r="B39" s="28" t="s">
        <v>46</v>
      </c>
      <c r="C39" s="117">
        <v>66.904695702863094</v>
      </c>
      <c r="D39" s="9"/>
      <c r="E39" s="9"/>
    </row>
    <row r="40" spans="1:5" ht="15" customHeight="1" x14ac:dyDescent="0.2">
      <c r="B40" s="28" t="s">
        <v>47</v>
      </c>
      <c r="C40" s="117">
        <v>396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22.391259139999999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2.1338699999999999E-2</v>
      </c>
      <c r="D45" s="9"/>
    </row>
    <row r="46" spans="1:5" ht="15.75" customHeight="1" x14ac:dyDescent="0.2">
      <c r="B46" s="28" t="s">
        <v>52</v>
      </c>
      <c r="C46" s="47">
        <v>0.1114093</v>
      </c>
      <c r="D46" s="9"/>
    </row>
    <row r="47" spans="1:5" ht="15.75" customHeight="1" x14ac:dyDescent="0.2">
      <c r="B47" s="28" t="s">
        <v>53</v>
      </c>
      <c r="C47" s="47">
        <v>0.20647860000000001</v>
      </c>
      <c r="D47" s="9"/>
      <c r="E47" s="10"/>
    </row>
    <row r="48" spans="1:5" ht="15" customHeight="1" x14ac:dyDescent="0.2">
      <c r="B48" s="28" t="s">
        <v>54</v>
      </c>
      <c r="C48" s="48">
        <v>0.66077340000000007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0.39278850690258499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16.087606000000001</v>
      </c>
    </row>
    <row r="63" spans="1:4" ht="15.75" customHeight="1" x14ac:dyDescent="0.2">
      <c r="A63" s="39"/>
    </row>
  </sheetData>
  <sheetProtection algorithmName="SHA-512" hashValue="SXLNrsUfc5U4KcHWpUPKFhVQX7mvBvgZ/T2wJQPBlObjtLNFloZNiNZRw95HVIvM3k3Uebcm4DXyNFN/BAf/nA==" saltValue="nIXXrvnpOi1Gv5sGLfSY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0.16281338131308001</v>
      </c>
      <c r="C2" s="115">
        <v>0.95</v>
      </c>
      <c r="D2" s="116">
        <v>35.286531868543193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44.645110031904643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57.846169364861282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0.14631853752647689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14.170171901025009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14.170171901025009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14.170171901025009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14.170171901025009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14.170171901025009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14.170171901025009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0.690859</v>
      </c>
      <c r="C16" s="115">
        <v>0.95</v>
      </c>
      <c r="D16" s="116">
        <v>0.22645423336558179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0.107333333333333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0.1860724</v>
      </c>
      <c r="C18" s="115">
        <v>0.95</v>
      </c>
      <c r="D18" s="116">
        <v>1.4408777640412029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0.1860724</v>
      </c>
      <c r="C19" s="115">
        <v>0.95</v>
      </c>
      <c r="D19" s="116">
        <v>1.4408777640412029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0.79971170000000003</v>
      </c>
      <c r="C21" s="115">
        <v>0.95</v>
      </c>
      <c r="D21" s="116">
        <v>1.33337149951185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24.144360821115921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4.6467238358608798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0.63168587413639998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0.37144777178764299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20.475417278229141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0.1043225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0.20300000000000001</v>
      </c>
      <c r="C29" s="115">
        <v>0.95</v>
      </c>
      <c r="D29" s="116">
        <v>61.740822968925912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0.95248474388694404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0.42565395189955457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0.29872090000000001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0.71077219999999997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0.25693407992949402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0.104748055917358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5.316248687042834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0.16132103701928399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rZMoHfJ5satZgUKR6fH9zkPPVc+nQnXvTD9sgVcnzbXt6KxzZumgV/AbUrbr+Y1/AYye0yRLS1LfuAS6yguWA==" saltValue="g3DkWO9JV2lWGXFT1Bcr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a52VEmDOi7Jhq6PKWVN+1ttZT30d6Yo64vGnLevQwfm7hVnmvrwRRX4MQYLW+b4gk5ssUKTCcPPuLoNlkU5CAQ==" saltValue="3t9lvMc+pqLvC9g8G4se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TgZc+qznPUfukG9yaSkonZYoDXrj2qYiWsQly7py82ywEaesKmq9uMy7B0vl87IasCLsZD0uFbThO2ZpzNKelQ==" saltValue="f4Xw/hsdU8qSCx35g2e+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7.30515422E-2</v>
      </c>
      <c r="C3" s="18">
        <f>frac_mam_1_5months * 2.6</f>
        <v>7.30515422E-2</v>
      </c>
      <c r="D3" s="18">
        <f>frac_mam_6_11months * 2.6</f>
        <v>0.16600461280000001</v>
      </c>
      <c r="E3" s="18">
        <f>frac_mam_12_23months * 2.6</f>
        <v>0.19920268160000001</v>
      </c>
      <c r="F3" s="18">
        <f>frac_mam_24_59months * 2.6</f>
        <v>9.3112182799999998E-2</v>
      </c>
    </row>
    <row r="4" spans="1:6" ht="15.75" customHeight="1" x14ac:dyDescent="0.2">
      <c r="A4" s="4" t="s">
        <v>208</v>
      </c>
      <c r="B4" s="18">
        <f>frac_sam_1month * 2.6</f>
        <v>6.27002272E-2</v>
      </c>
      <c r="C4" s="18">
        <f>frac_sam_1_5months * 2.6</f>
        <v>6.27002272E-2</v>
      </c>
      <c r="D4" s="18">
        <f>frac_sam_6_11months * 2.6</f>
        <v>5.7674190600000001E-2</v>
      </c>
      <c r="E4" s="18">
        <f>frac_sam_12_23months * 2.6</f>
        <v>1.7126720519999999E-2</v>
      </c>
      <c r="F4" s="18">
        <f>frac_sam_24_59months * 2.6</f>
        <v>2.1943241840000002E-2</v>
      </c>
    </row>
  </sheetData>
  <sheetProtection algorithmName="SHA-512" hashValue="28JvQzsQu4iREVI1+PU6aeCmXsXCicwLI/avgJ+g8iaNEi/A7vtfCDX1Zvu6t82sxrdQ6hsSNECB0e3v2iPArQ==" saltValue="aMa5OpN29g21EDm4rXX7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0.55100000000000005</v>
      </c>
      <c r="E2" s="65">
        <f>food_insecure</f>
        <v>0.55100000000000005</v>
      </c>
      <c r="F2" s="65">
        <f>food_insecure</f>
        <v>0.55100000000000005</v>
      </c>
      <c r="G2" s="65">
        <f>food_insecure</f>
        <v>0.55100000000000005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0.55100000000000005</v>
      </c>
      <c r="F5" s="65">
        <f>food_insecure</f>
        <v>0.55100000000000005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0.55100000000000005</v>
      </c>
      <c r="F8" s="65">
        <f>food_insecure</f>
        <v>0.55100000000000005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0.55100000000000005</v>
      </c>
      <c r="F9" s="65">
        <f>food_insecure</f>
        <v>0.55100000000000005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0.48499999999999999</v>
      </c>
      <c r="E10" s="65">
        <f>IF(ISBLANK(comm_deliv), frac_children_health_facility,1)</f>
        <v>0.48499999999999999</v>
      </c>
      <c r="F10" s="65">
        <f>IF(ISBLANK(comm_deliv), frac_children_health_facility,1)</f>
        <v>0.48499999999999999</v>
      </c>
      <c r="G10" s="65">
        <f>IF(ISBLANK(comm_deliv), frac_children_health_facility,1)</f>
        <v>0.48499999999999999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0.55100000000000005</v>
      </c>
      <c r="I15" s="65">
        <f>food_insecure</f>
        <v>0.55100000000000005</v>
      </c>
      <c r="J15" s="65">
        <f>food_insecure</f>
        <v>0.55100000000000005</v>
      </c>
      <c r="K15" s="65">
        <f>food_insecure</f>
        <v>0.55100000000000005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0.57200000000000006</v>
      </c>
      <c r="I18" s="65">
        <f>frac_PW_health_facility</f>
        <v>0.57200000000000006</v>
      </c>
      <c r="J18" s="65">
        <f>frac_PW_health_facility</f>
        <v>0.57200000000000006</v>
      </c>
      <c r="K18" s="65">
        <f>frac_PW_health_facility</f>
        <v>0.57200000000000006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0.67900000000000005</v>
      </c>
      <c r="M24" s="65">
        <f>famplan_unmet_need</f>
        <v>0.67900000000000005</v>
      </c>
      <c r="N24" s="65">
        <f>famplan_unmet_need</f>
        <v>0.67900000000000005</v>
      </c>
      <c r="O24" s="65">
        <f>famplan_unmet_need</f>
        <v>0.67900000000000005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0.4036154721954347</v>
      </c>
      <c r="M25" s="65">
        <f>(1-food_insecure)*(0.49)+food_insecure*(0.7)</f>
        <v>0.60570999999999997</v>
      </c>
      <c r="N25" s="65">
        <f>(1-food_insecure)*(0.49)+food_insecure*(0.7)</f>
        <v>0.60570999999999997</v>
      </c>
      <c r="O25" s="65">
        <f>(1-food_insecure)*(0.49)+food_insecure*(0.7)</f>
        <v>0.60570999999999997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0.17297805951232917</v>
      </c>
      <c r="M26" s="65">
        <f>(1-food_insecure)*(0.21)+food_insecure*(0.3)</f>
        <v>0.25958999999999999</v>
      </c>
      <c r="N26" s="65">
        <f>(1-food_insecure)*(0.21)+food_insecure*(0.3)</f>
        <v>0.25958999999999999</v>
      </c>
      <c r="O26" s="65">
        <f>(1-food_insecure)*(0.21)+food_insecure*(0.3)</f>
        <v>0.25958999999999999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8.9757481475830111E-2</v>
      </c>
      <c r="M27" s="65">
        <f>(1-food_insecure)*(0.3)</f>
        <v>0.13469999999999999</v>
      </c>
      <c r="N27" s="65">
        <f>(1-food_insecure)*(0.3)</f>
        <v>0.13469999999999999</v>
      </c>
      <c r="O27" s="65">
        <f>(1-food_insecure)*(0.3)</f>
        <v>0.13469999999999999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0.33364898681640598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h23DbRDr21pLa+4aZqQTvAxJ9y1n+B6UWR6CiJYxropjhu1Rw6gKdkImCFfWMqaJ+VC1jFzbKfbki8WvoOXOQ==" saltValue="LoYBhFv7w22dJFNSaZIN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CTYwWIoNp+OaVQ0d2EW+T9IM/x0jyMR1+Yap0arhoPvpbPCLYWRwHfu11yHFCREQ9aTIqpJ2NxG5F9csxRTJ3w==" saltValue="nEw7BDyqj7rld326w5Iq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adi06hcbqDLVr1mKx94HC2kP4JdSeK3Ew50MpPTScndxxJQKO3ic5dMRHE/VYlwFzYg6Xu/s4VzbDyXF//1Lw==" saltValue="GgQKhS3V38qVlo1q5L3H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5GNfWxI3dbZNo7cisQqaaHZ1vWnk7iW/S85hRq3PhGXj1iyTE6tB0ET1f95gX8dMddeP6JsqK5SFsHxWsrK0Hw==" saltValue="5G/H/c2XDnlD7srkMhEx6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k4ab/MvNUZZNnqbBN/F7sQWvpevQNf0VBodMns31lJbpGnt8+D0BF98qN58hZy4seX/c/U78Xu/bpRKFThUOw==" saltValue="6e6gZX3xKASCQLk9WSs8J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5yDSp8uxkHqcRO/tc5I9bmukLo6dmiulszEd8TNlRcMT1s+VTu9PxVQosbqWhAI/XUCbsoIbClX3o8Dv8DMnw==" saltValue="e+VeS8j5iCjJ77kDFe9V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274072.69099999999</v>
      </c>
      <c r="C2" s="53">
        <v>460000</v>
      </c>
      <c r="D2" s="53">
        <v>711000</v>
      </c>
      <c r="E2" s="53">
        <v>5900</v>
      </c>
      <c r="F2" s="53">
        <v>5600</v>
      </c>
      <c r="G2" s="14">
        <f t="shared" ref="G2:G11" si="0">C2+D2+E2+F2</f>
        <v>1182500</v>
      </c>
      <c r="H2" s="14">
        <f t="shared" ref="H2:H11" si="1">(B2 + stillbirth*B2/(1000-stillbirth))/(1-abortion)</f>
        <v>293868.01084242942</v>
      </c>
      <c r="I2" s="14">
        <f t="shared" ref="I2:I11" si="2">G2-H2</f>
        <v>888631.98915757053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277662.17040000012</v>
      </c>
      <c r="C3" s="53">
        <v>473000</v>
      </c>
      <c r="D3" s="53">
        <v>731000</v>
      </c>
      <c r="E3" s="53">
        <v>6000</v>
      </c>
      <c r="F3" s="53">
        <v>5600</v>
      </c>
      <c r="G3" s="14">
        <f t="shared" si="0"/>
        <v>1215600</v>
      </c>
      <c r="H3" s="14">
        <f t="shared" si="1"/>
        <v>297716.7458892857</v>
      </c>
      <c r="I3" s="14">
        <f t="shared" si="2"/>
        <v>917883.2541107143</v>
      </c>
    </row>
    <row r="4" spans="1:9" ht="15.75" customHeight="1" x14ac:dyDescent="0.2">
      <c r="A4" s="7">
        <f t="shared" si="3"/>
        <v>2023</v>
      </c>
      <c r="B4" s="52">
        <v>281245.28340000001</v>
      </c>
      <c r="C4" s="53">
        <v>486000</v>
      </c>
      <c r="D4" s="53">
        <v>753000</v>
      </c>
      <c r="E4" s="53">
        <v>6100</v>
      </c>
      <c r="F4" s="53">
        <v>5600</v>
      </c>
      <c r="G4" s="14">
        <f t="shared" si="0"/>
        <v>1250700</v>
      </c>
      <c r="H4" s="14">
        <f t="shared" si="1"/>
        <v>301558.65471315174</v>
      </c>
      <c r="I4" s="14">
        <f t="shared" si="2"/>
        <v>949141.34528684826</v>
      </c>
    </row>
    <row r="5" spans="1:9" ht="15.75" customHeight="1" x14ac:dyDescent="0.2">
      <c r="A5" s="7">
        <f t="shared" si="3"/>
        <v>2024</v>
      </c>
      <c r="B5" s="52">
        <v>284756.22840000002</v>
      </c>
      <c r="C5" s="53">
        <v>499000</v>
      </c>
      <c r="D5" s="53">
        <v>777000</v>
      </c>
      <c r="E5" s="53">
        <v>6300</v>
      </c>
      <c r="F5" s="53">
        <v>5500</v>
      </c>
      <c r="G5" s="14">
        <f t="shared" si="0"/>
        <v>1287800</v>
      </c>
      <c r="H5" s="14">
        <f t="shared" si="1"/>
        <v>305323.18309269455</v>
      </c>
      <c r="I5" s="14">
        <f t="shared" si="2"/>
        <v>982476.8169073055</v>
      </c>
    </row>
    <row r="6" spans="1:9" ht="15.75" customHeight="1" x14ac:dyDescent="0.2">
      <c r="A6" s="7">
        <f t="shared" si="3"/>
        <v>2025</v>
      </c>
      <c r="B6" s="52">
        <v>288193.05300000001</v>
      </c>
      <c r="C6" s="53">
        <v>510000</v>
      </c>
      <c r="D6" s="53">
        <v>802000</v>
      </c>
      <c r="E6" s="53">
        <v>6400</v>
      </c>
      <c r="F6" s="53">
        <v>5500</v>
      </c>
      <c r="G6" s="14">
        <f t="shared" si="0"/>
        <v>1323900</v>
      </c>
      <c r="H6" s="14">
        <f t="shared" si="1"/>
        <v>309008.23761283403</v>
      </c>
      <c r="I6" s="14">
        <f t="shared" si="2"/>
        <v>1014891.762387166</v>
      </c>
    </row>
    <row r="7" spans="1:9" ht="15.75" customHeight="1" x14ac:dyDescent="0.2">
      <c r="A7" s="7">
        <f t="shared" si="3"/>
        <v>2026</v>
      </c>
      <c r="B7" s="52">
        <v>292184.2</v>
      </c>
      <c r="C7" s="53">
        <v>520000</v>
      </c>
      <c r="D7" s="53">
        <v>827000</v>
      </c>
      <c r="E7" s="53">
        <v>6600</v>
      </c>
      <c r="F7" s="53">
        <v>5400</v>
      </c>
      <c r="G7" s="14">
        <f t="shared" si="0"/>
        <v>1359000</v>
      </c>
      <c r="H7" s="14">
        <f t="shared" si="1"/>
        <v>313287.65131724329</v>
      </c>
      <c r="I7" s="14">
        <f t="shared" si="2"/>
        <v>1045712.3486827568</v>
      </c>
    </row>
    <row r="8" spans="1:9" ht="15.75" customHeight="1" x14ac:dyDescent="0.2">
      <c r="A8" s="7">
        <f t="shared" si="3"/>
        <v>2027</v>
      </c>
      <c r="B8" s="52">
        <v>296151.68520000001</v>
      </c>
      <c r="C8" s="53">
        <v>529000</v>
      </c>
      <c r="D8" s="53">
        <v>854000</v>
      </c>
      <c r="E8" s="53">
        <v>6900</v>
      </c>
      <c r="F8" s="53">
        <v>5300</v>
      </c>
      <c r="G8" s="14">
        <f t="shared" si="0"/>
        <v>1395200</v>
      </c>
      <c r="H8" s="14">
        <f t="shared" si="1"/>
        <v>317541.69421191013</v>
      </c>
      <c r="I8" s="14">
        <f t="shared" si="2"/>
        <v>1077658.30578809</v>
      </c>
    </row>
    <row r="9" spans="1:9" ht="15.75" customHeight="1" x14ac:dyDescent="0.2">
      <c r="A9" s="7">
        <f t="shared" si="3"/>
        <v>2028</v>
      </c>
      <c r="B9" s="52">
        <v>300063.28840000002</v>
      </c>
      <c r="C9" s="53">
        <v>537000</v>
      </c>
      <c r="D9" s="53">
        <v>881000</v>
      </c>
      <c r="E9" s="53">
        <v>7200</v>
      </c>
      <c r="F9" s="53">
        <v>5200</v>
      </c>
      <c r="G9" s="14">
        <f t="shared" si="0"/>
        <v>1430400</v>
      </c>
      <c r="H9" s="14">
        <f t="shared" si="1"/>
        <v>321735.81894354522</v>
      </c>
      <c r="I9" s="14">
        <f t="shared" si="2"/>
        <v>1108664.1810564548</v>
      </c>
    </row>
    <row r="10" spans="1:9" ht="15.75" customHeight="1" x14ac:dyDescent="0.2">
      <c r="A10" s="7">
        <f t="shared" si="3"/>
        <v>2029</v>
      </c>
      <c r="B10" s="52">
        <v>303946.97059999988</v>
      </c>
      <c r="C10" s="53">
        <v>545000</v>
      </c>
      <c r="D10" s="53">
        <v>907000</v>
      </c>
      <c r="E10" s="53">
        <v>7500</v>
      </c>
      <c r="F10" s="53">
        <v>5100</v>
      </c>
      <c r="G10" s="14">
        <f t="shared" si="0"/>
        <v>1464600</v>
      </c>
      <c r="H10" s="14">
        <f t="shared" si="1"/>
        <v>325900.00603819493</v>
      </c>
      <c r="I10" s="14">
        <f t="shared" si="2"/>
        <v>1138699.993961805</v>
      </c>
    </row>
    <row r="11" spans="1:9" ht="15.75" customHeight="1" x14ac:dyDescent="0.2">
      <c r="A11" s="7">
        <f t="shared" si="3"/>
        <v>2030</v>
      </c>
      <c r="B11" s="52">
        <v>307771.04399999999</v>
      </c>
      <c r="C11" s="53">
        <v>553000</v>
      </c>
      <c r="D11" s="53">
        <v>932000</v>
      </c>
      <c r="E11" s="53">
        <v>7700</v>
      </c>
      <c r="F11" s="53">
        <v>5000</v>
      </c>
      <c r="G11" s="14">
        <f t="shared" si="0"/>
        <v>1497700</v>
      </c>
      <c r="H11" s="14">
        <f t="shared" si="1"/>
        <v>330000.27899597562</v>
      </c>
      <c r="I11" s="14">
        <f t="shared" si="2"/>
        <v>1167699.7210040244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kpuD4fHtamdVi5YAFevhSwU+8hWAQZc4AOC1ttBrn+FqKBP74UeuIfIKIF0u8aOaW2PlbjICBnL/FJW7zPucA==" saltValue="YYerqNQ2Xr38sELuUt+eJ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wd6matnxog15izDET7g2q8Re18tuZJgyKLxZN+azoehIZuAILu2Ja715oWcaAPR6ACw95ZrXNd7SBIPN3s9iQ==" saltValue="+N5NZywMFv7qLh8zzeHUV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xfSbJaarh4zDsUhfMej0qLLNMwXSfpB+qIXDInI2DbqrfnabvZEB8RsgfX0sgI8+iFB90onspoKOGBVTTlC2A==" saltValue="oiU5hwtIrY2xUKlxJomI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4WOZeL2k3uWvncAzXw4FH1fgArHvInyl6k9xdNIx25t9syFkhEG7XQj/x1VO4qb+cVt4e9q1vpjBAML0NnnNg==" saltValue="bFVZaoUI6+19wKSTxnPf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JpEgvVdZ/xQ6tV6YCha5XcK+vnJVVjlSJ/Yf64RfGdx2f63CCyWQ28wTHqxpb89O7j8kuWV/Aa3AMWcORI3Iw==" saltValue="flHv1OeK9J9AL1F7WlJ+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gEGG9ls7VSt6oX4vV0tVE0ma23k+kuWZj1lLrMxqY1cpNrVHfMNv+yD+k5ky/sT5vWOH9WfIed5ph6tK3cq7Fw==" saltValue="VOZIhFe8KBBKesTW9AZ3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U5Jn3wG8Fnuc/MiWV+rcFR/bzswVma/VYIWEntPv7YBT7M/tRldfG+QdUzbmAv/NS1o1IzNeG6WRs5lWqn0mg==" saltValue="yQrIjwbgm+11aFbOE3w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j4CJlHTiq2pt4qvtlOQvtWH8ofkWMBDMyq4w3iDo2qp/XZBvIXNC/iCxnr9lS7CYgkTrgjxA5j9yy+5iorU8Vg==" saltValue="lmBgblsBv2YZWW0i4Lwm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TQZauHtCFMfr54mw4MWIZo8T1zExbtTrD2wrQx92p24ry1ja/BgZmvVnf3jOFlQ8lqxPJK/MrNVZqr+qfFe0Q==" saltValue="TI/eWN4x5HxbHAqhM0Fx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q7CUjna1SG7EB/KtQu/dTJl+CdpYkTvJ3xmTMhgHPeBFnG/f9NglTRTL+qlBqJlOw2TYkff8w4EQrzSf/vDfg==" saltValue="/2jr5tuxS3KDx1Jl+yrv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4.5084224984836196E-3</v>
      </c>
    </row>
    <row r="4" spans="1:8" ht="15.75" customHeight="1" x14ac:dyDescent="0.2">
      <c r="B4" s="16" t="s">
        <v>79</v>
      </c>
      <c r="C4" s="54">
        <v>0.17126840697998999</v>
      </c>
    </row>
    <row r="5" spans="1:8" ht="15.75" customHeight="1" x14ac:dyDescent="0.2">
      <c r="B5" s="16" t="s">
        <v>80</v>
      </c>
      <c r="C5" s="54">
        <v>7.3779733320642193E-2</v>
      </c>
    </row>
    <row r="6" spans="1:8" ht="15.75" customHeight="1" x14ac:dyDescent="0.2">
      <c r="B6" s="16" t="s">
        <v>81</v>
      </c>
      <c r="C6" s="54">
        <v>0.31437900287921478</v>
      </c>
    </row>
    <row r="7" spans="1:8" ht="15.75" customHeight="1" x14ac:dyDescent="0.2">
      <c r="B7" s="16" t="s">
        <v>82</v>
      </c>
      <c r="C7" s="54">
        <v>0.26435372220569858</v>
      </c>
    </row>
    <row r="8" spans="1:8" ht="15.75" customHeight="1" x14ac:dyDescent="0.2">
      <c r="B8" s="16" t="s">
        <v>83</v>
      </c>
      <c r="C8" s="54">
        <v>9.1946730487332384E-3</v>
      </c>
    </row>
    <row r="9" spans="1:8" ht="15.75" customHeight="1" x14ac:dyDescent="0.2">
      <c r="B9" s="16" t="s">
        <v>84</v>
      </c>
      <c r="C9" s="54">
        <v>8.7789070716595669E-2</v>
      </c>
    </row>
    <row r="10" spans="1:8" ht="15.75" customHeight="1" x14ac:dyDescent="0.2">
      <c r="B10" s="16" t="s">
        <v>85</v>
      </c>
      <c r="C10" s="54">
        <v>7.4726968350641826E-2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0.10080774672904561</v>
      </c>
      <c r="D14" s="54">
        <v>0.10080774672904561</v>
      </c>
      <c r="E14" s="54">
        <v>0.10080774672904561</v>
      </c>
      <c r="F14" s="54">
        <v>0.10080774672904561</v>
      </c>
    </row>
    <row r="15" spans="1:8" ht="15.75" customHeight="1" x14ac:dyDescent="0.2">
      <c r="B15" s="16" t="s">
        <v>88</v>
      </c>
      <c r="C15" s="54">
        <v>0.14669945086195971</v>
      </c>
      <c r="D15" s="54">
        <v>0.14669945086195971</v>
      </c>
      <c r="E15" s="54">
        <v>0.14669945086195971</v>
      </c>
      <c r="F15" s="54">
        <v>0.14669945086195971</v>
      </c>
    </row>
    <row r="16" spans="1:8" ht="15.75" customHeight="1" x14ac:dyDescent="0.2">
      <c r="B16" s="16" t="s">
        <v>89</v>
      </c>
      <c r="C16" s="54">
        <v>3.350287730205536E-2</v>
      </c>
      <c r="D16" s="54">
        <v>3.350287730205536E-2</v>
      </c>
      <c r="E16" s="54">
        <v>3.350287730205536E-2</v>
      </c>
      <c r="F16" s="54">
        <v>3.350287730205536E-2</v>
      </c>
    </row>
    <row r="17" spans="1:8" ht="15.75" customHeight="1" x14ac:dyDescent="0.2">
      <c r="B17" s="16" t="s">
        <v>90</v>
      </c>
      <c r="C17" s="54">
        <v>1.076389661166318E-2</v>
      </c>
      <c r="D17" s="54">
        <v>1.076389661166318E-2</v>
      </c>
      <c r="E17" s="54">
        <v>1.076389661166318E-2</v>
      </c>
      <c r="F17" s="54">
        <v>1.076389661166318E-2</v>
      </c>
    </row>
    <row r="18" spans="1:8" ht="15.75" customHeight="1" x14ac:dyDescent="0.2">
      <c r="B18" s="16" t="s">
        <v>91</v>
      </c>
      <c r="C18" s="54">
        <v>0.35749536531377379</v>
      </c>
      <c r="D18" s="54">
        <v>0.35749536531377379</v>
      </c>
      <c r="E18" s="54">
        <v>0.35749536531377379</v>
      </c>
      <c r="F18" s="54">
        <v>0.35749536531377379</v>
      </c>
    </row>
    <row r="19" spans="1:8" ht="15.75" customHeight="1" x14ac:dyDescent="0.2">
      <c r="B19" s="16" t="s">
        <v>92</v>
      </c>
      <c r="C19" s="54">
        <v>2.112537964634607E-2</v>
      </c>
      <c r="D19" s="54">
        <v>2.112537964634607E-2</v>
      </c>
      <c r="E19" s="54">
        <v>2.112537964634607E-2</v>
      </c>
      <c r="F19" s="54">
        <v>2.112537964634607E-2</v>
      </c>
    </row>
    <row r="20" spans="1:8" ht="15.75" customHeight="1" x14ac:dyDescent="0.2">
      <c r="B20" s="16" t="s">
        <v>93</v>
      </c>
      <c r="C20" s="54">
        <v>4.6010463658488987E-2</v>
      </c>
      <c r="D20" s="54">
        <v>4.6010463658488987E-2</v>
      </c>
      <c r="E20" s="54">
        <v>4.6010463658488987E-2</v>
      </c>
      <c r="F20" s="54">
        <v>4.6010463658488987E-2</v>
      </c>
    </row>
    <row r="21" spans="1:8" ht="15.75" customHeight="1" x14ac:dyDescent="0.2">
      <c r="B21" s="16" t="s">
        <v>94</v>
      </c>
      <c r="C21" s="54">
        <v>7.5013722501847832E-2</v>
      </c>
      <c r="D21" s="54">
        <v>7.5013722501847832E-2</v>
      </c>
      <c r="E21" s="54">
        <v>7.5013722501847832E-2</v>
      </c>
      <c r="F21" s="54">
        <v>7.5013722501847832E-2</v>
      </c>
    </row>
    <row r="22" spans="1:8" ht="15.75" customHeight="1" x14ac:dyDescent="0.2">
      <c r="B22" s="16" t="s">
        <v>95</v>
      </c>
      <c r="C22" s="54">
        <v>0.2085810973748195</v>
      </c>
      <c r="D22" s="54">
        <v>0.2085810973748195</v>
      </c>
      <c r="E22" s="54">
        <v>0.2085810973748195</v>
      </c>
      <c r="F22" s="54">
        <v>0.2085810973748195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8.6800000000000002E-2</v>
      </c>
    </row>
    <row r="27" spans="1:8" ht="15.75" customHeight="1" x14ac:dyDescent="0.2">
      <c r="B27" s="16" t="s">
        <v>102</v>
      </c>
      <c r="C27" s="54">
        <v>8.6E-3</v>
      </c>
    </row>
    <row r="28" spans="1:8" ht="15.75" customHeight="1" x14ac:dyDescent="0.2">
      <c r="B28" s="16" t="s">
        <v>103</v>
      </c>
      <c r="C28" s="54">
        <v>0.1532</v>
      </c>
    </row>
    <row r="29" spans="1:8" ht="15.75" customHeight="1" x14ac:dyDescent="0.2">
      <c r="B29" s="16" t="s">
        <v>104</v>
      </c>
      <c r="C29" s="54">
        <v>0.1651</v>
      </c>
    </row>
    <row r="30" spans="1:8" ht="15.75" customHeight="1" x14ac:dyDescent="0.2">
      <c r="B30" s="16" t="s">
        <v>2</v>
      </c>
      <c r="C30" s="54">
        <v>0.1031</v>
      </c>
    </row>
    <row r="31" spans="1:8" ht="15.75" customHeight="1" x14ac:dyDescent="0.2">
      <c r="B31" s="16" t="s">
        <v>105</v>
      </c>
      <c r="C31" s="54">
        <v>0.1062</v>
      </c>
    </row>
    <row r="32" spans="1:8" ht="15.75" customHeight="1" x14ac:dyDescent="0.2">
      <c r="B32" s="16" t="s">
        <v>106</v>
      </c>
      <c r="C32" s="54">
        <v>1.8200000000000001E-2</v>
      </c>
    </row>
    <row r="33" spans="2:3" ht="15.75" customHeight="1" x14ac:dyDescent="0.2">
      <c r="B33" s="16" t="s">
        <v>107</v>
      </c>
      <c r="C33" s="54">
        <v>8.2699999999999996E-2</v>
      </c>
    </row>
    <row r="34" spans="2:3" ht="15.75" customHeight="1" x14ac:dyDescent="0.2">
      <c r="B34" s="16" t="s">
        <v>108</v>
      </c>
      <c r="C34" s="54">
        <v>0.27609999999776491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qLEp6bPUerOtKYG4GrTx3YdUMmr47pE0+axZp0ds8kirKs3ymOSLB9N4LHQWXVOCUhpHTrnbx2mj8QwXvmSAQw==" saltValue="6E+TiC3Sb046uEv5z0xOr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0.63953978999999994</v>
      </c>
      <c r="D2" s="55">
        <v>0.63953978999999994</v>
      </c>
      <c r="E2" s="55">
        <v>0.62717087000000005</v>
      </c>
      <c r="F2" s="55">
        <v>0.48514850999999998</v>
      </c>
      <c r="G2" s="55">
        <v>0.38491210999999997</v>
      </c>
    </row>
    <row r="3" spans="1:15" ht="15.75" customHeight="1" x14ac:dyDescent="0.2">
      <c r="B3" s="7" t="s">
        <v>113</v>
      </c>
      <c r="C3" s="55">
        <v>0.24535773999999999</v>
      </c>
      <c r="D3" s="55">
        <v>0.24535773999999999</v>
      </c>
      <c r="E3" s="55">
        <v>0.24073745999999999</v>
      </c>
      <c r="F3" s="55">
        <v>0.26518267000000001</v>
      </c>
      <c r="G3" s="55">
        <v>0.34314716000000001</v>
      </c>
    </row>
    <row r="4" spans="1:15" ht="15.75" customHeight="1" x14ac:dyDescent="0.2">
      <c r="B4" s="7" t="s">
        <v>114</v>
      </c>
      <c r="C4" s="56">
        <v>8.1605004999999994E-2</v>
      </c>
      <c r="D4" s="56">
        <v>8.1605004999999994E-2</v>
      </c>
      <c r="E4" s="56">
        <v>0.1052949</v>
      </c>
      <c r="F4" s="56">
        <v>0.18231170999999999</v>
      </c>
      <c r="G4" s="56">
        <v>0.19312365000000001</v>
      </c>
    </row>
    <row r="5" spans="1:15" ht="15.75" customHeight="1" x14ac:dyDescent="0.2">
      <c r="B5" s="7" t="s">
        <v>115</v>
      </c>
      <c r="C5" s="56">
        <v>3.3497481000000003E-2</v>
      </c>
      <c r="D5" s="56">
        <v>3.3497481000000003E-2</v>
      </c>
      <c r="E5" s="56">
        <v>2.6796784000000001E-2</v>
      </c>
      <c r="F5" s="56">
        <v>6.7357106E-2</v>
      </c>
      <c r="G5" s="56">
        <v>7.8817104999999998E-2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0.81016174000000007</v>
      </c>
      <c r="D8" s="55">
        <v>0.81016174000000007</v>
      </c>
      <c r="E8" s="55">
        <v>0.70534690999999994</v>
      </c>
      <c r="F8" s="55">
        <v>0.69932013999999998</v>
      </c>
      <c r="G8" s="55">
        <v>0.77219437000000002</v>
      </c>
    </row>
    <row r="9" spans="1:15" ht="15.75" customHeight="1" x14ac:dyDescent="0.2">
      <c r="B9" s="7" t="s">
        <v>118</v>
      </c>
      <c r="C9" s="55">
        <v>0.13762600999999999</v>
      </c>
      <c r="D9" s="55">
        <v>0.13762600999999999</v>
      </c>
      <c r="E9" s="55">
        <v>0.20862284</v>
      </c>
      <c r="F9" s="55">
        <v>0.21747627</v>
      </c>
      <c r="G9" s="55">
        <v>0.18355352</v>
      </c>
    </row>
    <row r="10" spans="1:15" ht="15.75" customHeight="1" x14ac:dyDescent="0.2">
      <c r="B10" s="7" t="s">
        <v>119</v>
      </c>
      <c r="C10" s="56">
        <v>2.8096746999999998E-2</v>
      </c>
      <c r="D10" s="56">
        <v>2.8096746999999998E-2</v>
      </c>
      <c r="E10" s="56">
        <v>6.3847927999999998E-2</v>
      </c>
      <c r="F10" s="56">
        <v>7.6616416000000007E-2</v>
      </c>
      <c r="G10" s="56">
        <v>3.5812377999999999E-2</v>
      </c>
    </row>
    <row r="11" spans="1:15" ht="15.75" customHeight="1" x14ac:dyDescent="0.2">
      <c r="B11" s="7" t="s">
        <v>120</v>
      </c>
      <c r="C11" s="56">
        <v>2.4115471999999999E-2</v>
      </c>
      <c r="D11" s="56">
        <v>2.4115471999999999E-2</v>
      </c>
      <c r="E11" s="56">
        <v>2.2182381000000001E-2</v>
      </c>
      <c r="F11" s="56">
        <v>6.5872001999999997E-3</v>
      </c>
      <c r="G11" s="56">
        <v>8.4397084000000008E-3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0.88048884075</v>
      </c>
      <c r="D14" s="57">
        <v>0.87291714786499996</v>
      </c>
      <c r="E14" s="57">
        <v>0.87291714786499996</v>
      </c>
      <c r="F14" s="57">
        <v>0.76156848676900002</v>
      </c>
      <c r="G14" s="57">
        <v>0.76156848676900002</v>
      </c>
      <c r="H14" s="58">
        <v>0.61399999999999999</v>
      </c>
      <c r="I14" s="58">
        <v>0.61399999999999999</v>
      </c>
      <c r="J14" s="58">
        <v>0.61399999999999999</v>
      </c>
      <c r="K14" s="58">
        <v>0.61399999999999999</v>
      </c>
      <c r="L14" s="58">
        <v>0.41080108730100001</v>
      </c>
      <c r="M14" s="58">
        <v>0.308136691854</v>
      </c>
      <c r="N14" s="58">
        <v>0.30352350900649999</v>
      </c>
      <c r="O14" s="58">
        <v>0.35682129644549998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0.34584589710258046</v>
      </c>
      <c r="D15" s="55">
        <f t="shared" si="0"/>
        <v>0.34287182315955633</v>
      </c>
      <c r="E15" s="55">
        <f t="shared" si="0"/>
        <v>0.34287182315955633</v>
      </c>
      <c r="F15" s="55">
        <f t="shared" si="0"/>
        <v>0.29913534882205656</v>
      </c>
      <c r="G15" s="55">
        <f t="shared" si="0"/>
        <v>0.29913534882205656</v>
      </c>
      <c r="H15" s="55">
        <f t="shared" si="0"/>
        <v>0.24117214323818717</v>
      </c>
      <c r="I15" s="55">
        <f t="shared" si="0"/>
        <v>0.24117214323818717</v>
      </c>
      <c r="J15" s="55">
        <f t="shared" si="0"/>
        <v>0.24117214323818717</v>
      </c>
      <c r="K15" s="55">
        <f t="shared" si="0"/>
        <v>0.24117214323818717</v>
      </c>
      <c r="L15" s="55">
        <f t="shared" si="0"/>
        <v>0.16135794571491827</v>
      </c>
      <c r="M15" s="55">
        <f t="shared" si="0"/>
        <v>0.12103255111523459</v>
      </c>
      <c r="N15" s="55">
        <f t="shared" si="0"/>
        <v>0.11922054591249644</v>
      </c>
      <c r="O15" s="55">
        <f t="shared" si="0"/>
        <v>0.14015530426187259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bidXrMvJJkqHIqAr6o51hdfy7eHp97YmLEM+pPYAPcUiI/Y761gKytEaNnalGD4c1P4rUwls3vmPuQbrFgE2aw==" saltValue="VhQp3d+5z+VOs0MKQ8d4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0.85698930000000006</v>
      </c>
      <c r="D2" s="56">
        <v>0.61859039999999998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4.8051379999999998E-2</v>
      </c>
      <c r="D3" s="56">
        <v>0.16119710000000001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8.3939330000000006E-2</v>
      </c>
      <c r="D4" s="56">
        <v>0.21219060000000001</v>
      </c>
      <c r="E4" s="56">
        <v>0.98479819297790494</v>
      </c>
      <c r="F4" s="56">
        <v>0.82045757770538297</v>
      </c>
      <c r="G4" s="56">
        <v>0</v>
      </c>
    </row>
    <row r="5" spans="1:7" x14ac:dyDescent="0.2">
      <c r="B5" s="98" t="s">
        <v>132</v>
      </c>
      <c r="C5" s="55">
        <v>1.10199899999999E-2</v>
      </c>
      <c r="D5" s="55">
        <v>8.0218999999999603E-3</v>
      </c>
      <c r="E5" s="55">
        <v>1.5201807022095009E-2</v>
      </c>
      <c r="F5" s="55">
        <v>0.179542422294617</v>
      </c>
      <c r="G5" s="55">
        <v>1</v>
      </c>
    </row>
  </sheetData>
  <sheetProtection algorithmName="SHA-512" hashValue="XCEXBxfUrC4NIG7SPrNT7gR0Ls7oAQPAw4P6dR0dtHg3bWkBx2kjnfDkcGI+rQwUJdzRnBN+JBjYY44CWgDCZw==" saltValue="2kWO35p7dZ/ioYUvaB2l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23ow63q2niYP9h57434e+ksJIyVyG4oCQrYDr12FzVAwnv4Xghh8nUMMPvGZE439dvi9hEOQKn++Rq7jnFVoQ==" saltValue="BBhPyLnxBnR6HFItkh/O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HNT1wdrN0btxHzC/9Rm6PbiNNfm1pATLFYX/Tkqbx5UX0cWhq0KTbLfrF0A5ymfpluI6+tG1BKb2FoC97izLg==" saltValue="Fc6rGt0scOKgTrVTxUzbm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O0L124QpUaqKql+7n40m8LREBYdZhsFzIP2LcRLfH0ahMpqhT5ehVVQClf+domOSdv3Es7qmtnq1Xdjngystqg==" saltValue="5hsSbpKSMDIeF1sDrTzE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3X/BMYP+ei36G4uLj2HOakPTfWXykKLTbd+vjDanOPjO7vsPRj6Dj5hMkIaEZBNb+nplyEVezS0Xz7trpYbXg==" saltValue="Nd0vE5X6VPNdobuHlOTY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2022-02-02T08:37:20Z</dcterms:modified>
</cp:coreProperties>
</file>