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19578F9-0788-40D0-A5C4-91E5BD59B69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5" i="2"/>
  <c r="A34" i="2"/>
  <c r="H11" i="2"/>
  <c r="G11" i="2"/>
  <c r="H10" i="2"/>
  <c r="I10" i="2" s="1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7" i="2" s="1"/>
  <c r="C33" i="1"/>
  <c r="C20" i="1"/>
  <c r="I5" i="2" l="1"/>
  <c r="I9" i="2"/>
  <c r="A24" i="2"/>
  <c r="A40" i="2"/>
  <c r="A25" i="2"/>
  <c r="I40" i="2"/>
  <c r="A14" i="2"/>
  <c r="A15" i="2"/>
  <c r="A30" i="2"/>
  <c r="A19" i="2"/>
  <c r="A31" i="2"/>
  <c r="I4" i="2"/>
  <c r="I8" i="2"/>
  <c r="A16" i="2"/>
  <c r="A26" i="2"/>
  <c r="A38" i="2"/>
  <c r="A17" i="2"/>
  <c r="A27" i="2"/>
  <c r="I2" i="2"/>
  <c r="A18" i="2"/>
  <c r="A3" i="2"/>
  <c r="I6" i="2"/>
  <c r="I3" i="2"/>
  <c r="I7" i="2"/>
  <c r="I11" i="2"/>
  <c r="A22" i="2"/>
  <c r="A32" i="2"/>
  <c r="A39" i="2"/>
  <c r="A23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<sst xmlns="http://schemas.openxmlformats.org/spreadsheetml/2006/main" count="2092" uniqueCount="337">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</sst>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13262.3515625</v>
      </c>
    </row>
    <row r="8" spans="1:3" ht="15" customHeight="1" x14ac:dyDescent="0.2">
      <c r="B8" s="7" t="s">
        <v>19</v>
      </c>
      <c r="C8" s="46">
        <v>0.22500000000000001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0.78687103271484404</v>
      </c>
    </row>
    <row r="11" spans="1:3" ht="15" customHeight="1" x14ac:dyDescent="0.2">
      <c r="B11" s="7" t="s">
        <v>22</v>
      </c>
      <c r="C11" s="46">
        <v>0.70400000000000007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0.52100000000000002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2.0899999999999998E-2</v>
      </c>
    </row>
    <row r="24" spans="1:3" ht="15" customHeight="1" x14ac:dyDescent="0.2">
      <c r="B24" s="12" t="s">
        <v>33</v>
      </c>
      <c r="C24" s="47">
        <v>0.42159999999999997</v>
      </c>
    </row>
    <row r="25" spans="1:3" ht="15" customHeight="1" x14ac:dyDescent="0.2">
      <c r="B25" s="12" t="s">
        <v>34</v>
      </c>
      <c r="C25" s="47">
        <v>0.4854</v>
      </c>
    </row>
    <row r="26" spans="1:3" ht="15" customHeight="1" x14ac:dyDescent="0.2">
      <c r="B26" s="12" t="s">
        <v>35</v>
      </c>
      <c r="C26" s="47">
        <v>7.2099999999999997E-2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0.223</v>
      </c>
    </row>
    <row r="30" spans="1:3" ht="14.25" customHeight="1" x14ac:dyDescent="0.2">
      <c r="B30" s="22" t="s">
        <v>38</v>
      </c>
      <c r="C30" s="49">
        <v>0.11700000000000001</v>
      </c>
    </row>
    <row r="31" spans="1:3" ht="14.25" customHeight="1" x14ac:dyDescent="0.2">
      <c r="B31" s="22" t="s">
        <v>39</v>
      </c>
      <c r="C31" s="49">
        <v>0.161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7.4241089134413096</v>
      </c>
    </row>
    <row r="38" spans="1:5" ht="15" customHeight="1" x14ac:dyDescent="0.2">
      <c r="B38" s="28" t="s">
        <v>45</v>
      </c>
      <c r="C38" s="117">
        <v>14.2913433059379</v>
      </c>
      <c r="D38" s="9"/>
      <c r="E38" s="10"/>
    </row>
    <row r="39" spans="1:5" ht="15" customHeight="1" x14ac:dyDescent="0.2">
      <c r="B39" s="28" t="s">
        <v>46</v>
      </c>
      <c r="C39" s="117">
        <v>16.6231647805592</v>
      </c>
      <c r="D39" s="9"/>
      <c r="E39" s="9"/>
    </row>
    <row r="40" spans="1:5" ht="15" customHeight="1" x14ac:dyDescent="0.2">
      <c r="B40" s="28" t="s">
        <v>47</v>
      </c>
      <c r="C40" s="117">
        <v>52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7.70097729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1.59259E-2</v>
      </c>
      <c r="D45" s="9"/>
    </row>
    <row r="46" spans="1:5" ht="15.75" customHeight="1" x14ac:dyDescent="0.2">
      <c r="B46" s="28" t="s">
        <v>52</v>
      </c>
      <c r="C46" s="47">
        <v>5.9179069999999993E-2</v>
      </c>
      <c r="D46" s="9"/>
    </row>
    <row r="47" spans="1:5" ht="15.75" customHeight="1" x14ac:dyDescent="0.2">
      <c r="B47" s="28" t="s">
        <v>53</v>
      </c>
      <c r="C47" s="47">
        <v>5.9293699999999998E-2</v>
      </c>
      <c r="D47" s="9"/>
      <c r="E47" s="10"/>
    </row>
    <row r="48" spans="1:5" ht="15" customHeight="1" x14ac:dyDescent="0.2">
      <c r="B48" s="28" t="s">
        <v>54</v>
      </c>
      <c r="C48" s="48">
        <v>0.86560132999999995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0.61028406042126082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/TgpRghSjer6GU4S+z2QzrBA60sRD7fWurTJsS8pvvFQitlVnfa21Y4E7fZVEu1LyRmGXW4AIAKkg0yzM1MyFg==" saltValue="VG3bV3cWze05DLAl0l19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0.21248072045684799</v>
      </c>
      <c r="C2" s="115">
        <v>0.95</v>
      </c>
      <c r="D2" s="116">
        <v>55.507503876711553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39.823604613076341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374.86417937488761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2.1552022403043969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12.95590405687226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12.95590405687226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12.95590405687226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12.95590405687226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12.95590405687226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12.95590405687226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0.6626698567676067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0.53491382600000004</v>
      </c>
      <c r="C18" s="115">
        <v>0.95</v>
      </c>
      <c r="D18" s="116">
        <v>8.6538627513423272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0.53491382600000004</v>
      </c>
      <c r="C19" s="115">
        <v>0.95</v>
      </c>
      <c r="D19" s="116">
        <v>8.6538627513423272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0.97640296940000004</v>
      </c>
      <c r="C21" s="115">
        <v>0.95</v>
      </c>
      <c r="D21" s="116">
        <v>28.257105296829788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22.328246958423339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4.2441655453988991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0.73066196770170511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18.814934548265089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4.0757999420000003E-2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107.8921549536976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2.1129719322902618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1.417065121738269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5.3412628169999997E-2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4.9685392525961998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0.93445270913102807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x6Ft15vs2iwu23kM0P0RFZTN4LsRyLbYAjwOOo43B2mkdZW+979eqMm4u2uOmIRDxyN9nvHZW7UOQnQLTpjeg==" saltValue="7QNXjQaMt0/I4Zuy0CJq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o67GUTzzVCZmZuwcm5pET+36ED9+0O+42dBQiXDAl7U5zwgAQ8WpTH9nw9eUQi+mPPZI/LRYiMJC9/h5JwktA==" saltValue="/qYP9Ug7QvF5Miv0oXCs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mL1rW3XrJGYw64JJpfhL0K2kl9zmx5MR+MuyXLHhX9/P8TinhpQJBsIQCaWlDXcIQMpSqNo/nJrzRJVv9hElg==" saltValue="9R7VQDjbLlQU4F9QcJ0b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5.7191172999999998E-2</v>
      </c>
      <c r="C3" s="18">
        <f>frac_mam_1_5months * 2.6</f>
        <v>5.7191172999999998E-2</v>
      </c>
      <c r="D3" s="18">
        <f>frac_mam_6_11months * 2.6</f>
        <v>6.0216366600000001E-2</v>
      </c>
      <c r="E3" s="18">
        <f>frac_mam_12_23months * 2.6</f>
        <v>0</v>
      </c>
      <c r="F3" s="18">
        <f>frac_mam_24_59months * 2.6</f>
        <v>1.1971552580000001E-2</v>
      </c>
    </row>
    <row r="4" spans="1:6" ht="15.75" customHeight="1" x14ac:dyDescent="0.2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1.4877572060000002E-2</v>
      </c>
    </row>
  </sheetData>
  <sheetProtection algorithmName="SHA-512" hashValue="QufPyn/RqdNnf9qyTBbVL+cRzcyPURUCJB1+/5S0hyXlYozDbvC41Tlj9eit1K0Dvm4xhiFNd33V1Nvvwe/7ew==" saltValue="Eg0Wk/HAGmamjTRA7wNH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0.22500000000000001</v>
      </c>
      <c r="E2" s="65">
        <f>food_insecure</f>
        <v>0.22500000000000001</v>
      </c>
      <c r="F2" s="65">
        <f>food_insecure</f>
        <v>0.22500000000000001</v>
      </c>
      <c r="G2" s="65">
        <f>food_insecure</f>
        <v>0.22500000000000001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0.22500000000000001</v>
      </c>
      <c r="F5" s="65">
        <f>food_insecure</f>
        <v>0.22500000000000001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0.22500000000000001</v>
      </c>
      <c r="F8" s="65">
        <f>food_insecure</f>
        <v>0.22500000000000001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0.22500000000000001</v>
      </c>
      <c r="F9" s="65">
        <f>food_insecure</f>
        <v>0.22500000000000001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0.22500000000000001</v>
      </c>
      <c r="I15" s="65">
        <f>food_insecure</f>
        <v>0.22500000000000001</v>
      </c>
      <c r="J15" s="65">
        <f>food_insecure</f>
        <v>0.22500000000000001</v>
      </c>
      <c r="K15" s="65">
        <f>food_insecure</f>
        <v>0.22500000000000001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0.70400000000000007</v>
      </c>
      <c r="I18" s="65">
        <f>frac_PW_health_facility</f>
        <v>0.70400000000000007</v>
      </c>
      <c r="J18" s="65">
        <f>frac_PW_health_facility</f>
        <v>0.70400000000000007</v>
      </c>
      <c r="K18" s="65">
        <f>frac_PW_health_facility</f>
        <v>0.70400000000000007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0.52100000000000002</v>
      </c>
      <c r="M24" s="65">
        <f>famplan_unmet_need</f>
        <v>0.52100000000000002</v>
      </c>
      <c r="N24" s="65">
        <f>famplan_unmet_need</f>
        <v>0.52100000000000002</v>
      </c>
      <c r="O24" s="65">
        <f>famplan_unmet_need</f>
        <v>0.52100000000000002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0.11450353767395002</v>
      </c>
      <c r="M25" s="65">
        <f>(1-food_insecure)*(0.49)+food_insecure*(0.7)</f>
        <v>0.53725000000000001</v>
      </c>
      <c r="N25" s="65">
        <f>(1-food_insecure)*(0.49)+food_insecure*(0.7)</f>
        <v>0.53725000000000001</v>
      </c>
      <c r="O25" s="65">
        <f>(1-food_insecure)*(0.49)+food_insecure*(0.7)</f>
        <v>0.53725000000000001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4.9072944717407162E-2</v>
      </c>
      <c r="M26" s="65">
        <f>(1-food_insecure)*(0.21)+food_insecure*(0.3)</f>
        <v>0.23025000000000001</v>
      </c>
      <c r="N26" s="65">
        <f>(1-food_insecure)*(0.21)+food_insecure*(0.3)</f>
        <v>0.23025000000000001</v>
      </c>
      <c r="O26" s="65">
        <f>(1-food_insecure)*(0.21)+food_insecure*(0.3)</f>
        <v>0.23025000000000001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4.9552484893798758E-2</v>
      </c>
      <c r="M27" s="65">
        <f>(1-food_insecure)*(0.3)</f>
        <v>0.23249999999999998</v>
      </c>
      <c r="N27" s="65">
        <f>(1-food_insecure)*(0.3)</f>
        <v>0.23249999999999998</v>
      </c>
      <c r="O27" s="65">
        <f>(1-food_insecure)*(0.3)</f>
        <v>0.23249999999999998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0.78687103271484404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oFi/SuCqZvaC6Kuj2c/mScWwHlk2ZUDnlc4oTOrg2fsY0XpHxnI3LEKnfPOkmqzse/3UuRi7+y3tmSvJvh1aQ==" saltValue="3w9Nmt28A81ZQVDQcw5H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MKeClCdIZlW1Qulz9zdXD5SahUZ6XFYDI/Yb6akj8JTkzimfJVpheLr/YG/z2+QIACo86/8QDqxSl49UAWI3Q==" saltValue="EecovTimVp/0+0iEQpao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21dlsUDw4GeAt//6S4d8jo0JUgaShY6u/hWIeGe836fAIwGj2gbLDs8w/femE5iQlWuKYxuxFIhZaAJCDk+Jg==" saltValue="wHmWdWyenD2kbuQD/l3Q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8tNNVzao4yqE87HCo0lUzD3wWfJRbHY/M5y/LX+Kiu/J63H8H5YTXsaJO2xZXCAj/OkwoNQbjovHfteW4FWHQ==" saltValue="53vzk280Jrxy2vNt7EpXm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MruT6dLkEqfUj3+xpgMkVxGfGaT7fJX7YO+or6QU0/RDenUmyq2BCAcGfHMdPwCqz6c1GJpRbZzaK7KiAzH4w==" saltValue="hYcuZNm30f81ISjq83k1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/JWCHHJMmOKFEZAnUh+v3SHE7BHkz1X9+QqfN1r/0vN+PKjAxTd1WjaPX4XGXYYuYjuZyBVBssm+5Pt7eW4Ow==" saltValue="v/cflmPTUHZj4X7SVJbe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2569.929599999999</v>
      </c>
      <c r="C2" s="53">
        <v>6000</v>
      </c>
      <c r="D2" s="53">
        <v>9500</v>
      </c>
      <c r="E2" s="53">
        <v>1006000</v>
      </c>
      <c r="F2" s="53">
        <v>832000</v>
      </c>
      <c r="G2" s="14">
        <f t="shared" ref="G2:G11" si="0">C2+D2+E2+F2</f>
        <v>1853500</v>
      </c>
      <c r="H2" s="14">
        <f t="shared" ref="H2:H11" si="1">(B2 + stillbirth*B2/(1000-stillbirth))/(1-abortion)</f>
        <v>2714.7527904678595</v>
      </c>
      <c r="I2" s="14">
        <f t="shared" ref="I2:I11" si="2">G2-H2</f>
        <v>1850785.2472095322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2590.8188</v>
      </c>
      <c r="C3" s="53">
        <v>6000</v>
      </c>
      <c r="D3" s="53">
        <v>9600</v>
      </c>
      <c r="E3" s="53">
        <v>1001000</v>
      </c>
      <c r="F3" s="53">
        <v>855000</v>
      </c>
      <c r="G3" s="14">
        <f t="shared" si="0"/>
        <v>1871600</v>
      </c>
      <c r="H3" s="14">
        <f t="shared" si="1"/>
        <v>2736.8191591305044</v>
      </c>
      <c r="I3" s="14">
        <f t="shared" si="2"/>
        <v>1868863.1808408694</v>
      </c>
    </row>
    <row r="4" spans="1:9" ht="15.75" customHeight="1" x14ac:dyDescent="0.2">
      <c r="A4" s="7">
        <f t="shared" si="3"/>
        <v>2023</v>
      </c>
      <c r="B4" s="52">
        <v>2611.6716000000001</v>
      </c>
      <c r="C4" s="53">
        <v>6100</v>
      </c>
      <c r="D4" s="53">
        <v>9800</v>
      </c>
      <c r="E4" s="53">
        <v>991000</v>
      </c>
      <c r="F4" s="53">
        <v>879000</v>
      </c>
      <c r="G4" s="14">
        <f t="shared" si="0"/>
        <v>1885900</v>
      </c>
      <c r="H4" s="14">
        <f t="shared" si="1"/>
        <v>2758.8470765446891</v>
      </c>
      <c r="I4" s="14">
        <f t="shared" si="2"/>
        <v>1883141.1529234552</v>
      </c>
    </row>
    <row r="5" spans="1:9" ht="15.75" customHeight="1" x14ac:dyDescent="0.2">
      <c r="A5" s="7">
        <f t="shared" si="3"/>
        <v>2024</v>
      </c>
      <c r="B5" s="52">
        <v>2632.4879999999989</v>
      </c>
      <c r="C5" s="53">
        <v>6200</v>
      </c>
      <c r="D5" s="53">
        <v>9900</v>
      </c>
      <c r="E5" s="53">
        <v>977000</v>
      </c>
      <c r="F5" s="53">
        <v>903000</v>
      </c>
      <c r="G5" s="14">
        <f t="shared" si="0"/>
        <v>1896100</v>
      </c>
      <c r="H5" s="14">
        <f t="shared" si="1"/>
        <v>2780.8365427104127</v>
      </c>
      <c r="I5" s="14">
        <f t="shared" si="2"/>
        <v>1893319.1634572896</v>
      </c>
    </row>
    <row r="6" spans="1:9" ht="15.75" customHeight="1" x14ac:dyDescent="0.2">
      <c r="A6" s="7">
        <f t="shared" si="3"/>
        <v>2025</v>
      </c>
      <c r="B6" s="52">
        <v>2653.268</v>
      </c>
      <c r="C6" s="53">
        <v>6200</v>
      </c>
      <c r="D6" s="53">
        <v>10100</v>
      </c>
      <c r="E6" s="53">
        <v>961000</v>
      </c>
      <c r="F6" s="53">
        <v>924000</v>
      </c>
      <c r="G6" s="14">
        <f t="shared" si="0"/>
        <v>1901300</v>
      </c>
      <c r="H6" s="14">
        <f t="shared" si="1"/>
        <v>2802.7875576276792</v>
      </c>
      <c r="I6" s="14">
        <f t="shared" si="2"/>
        <v>1898497.2124423722</v>
      </c>
    </row>
    <row r="7" spans="1:9" ht="15.75" customHeight="1" x14ac:dyDescent="0.2">
      <c r="A7" s="7">
        <f t="shared" si="3"/>
        <v>2026</v>
      </c>
      <c r="B7" s="52">
        <v>2676.5855999999999</v>
      </c>
      <c r="C7" s="53">
        <v>6200</v>
      </c>
      <c r="D7" s="53">
        <v>10300</v>
      </c>
      <c r="E7" s="53">
        <v>941000</v>
      </c>
      <c r="F7" s="53">
        <v>944000</v>
      </c>
      <c r="G7" s="14">
        <f t="shared" si="0"/>
        <v>1901500</v>
      </c>
      <c r="H7" s="14">
        <f t="shared" si="1"/>
        <v>2827.4191738661216</v>
      </c>
      <c r="I7" s="14">
        <f t="shared" si="2"/>
        <v>1898672.580826134</v>
      </c>
    </row>
    <row r="8" spans="1:9" ht="15.75" customHeight="1" x14ac:dyDescent="0.2">
      <c r="A8" s="7">
        <f t="shared" si="3"/>
        <v>2027</v>
      </c>
      <c r="B8" s="52">
        <v>2699.9108000000001</v>
      </c>
      <c r="C8" s="53">
        <v>6100</v>
      </c>
      <c r="D8" s="53">
        <v>10400</v>
      </c>
      <c r="E8" s="53">
        <v>918000</v>
      </c>
      <c r="F8" s="53">
        <v>961000</v>
      </c>
      <c r="G8" s="14">
        <f t="shared" si="0"/>
        <v>1895500</v>
      </c>
      <c r="H8" s="14">
        <f t="shared" si="1"/>
        <v>2852.0588183872092</v>
      </c>
      <c r="I8" s="14">
        <f t="shared" si="2"/>
        <v>1892647.9411816129</v>
      </c>
    </row>
    <row r="9" spans="1:9" ht="15.75" customHeight="1" x14ac:dyDescent="0.2">
      <c r="A9" s="7">
        <f t="shared" si="3"/>
        <v>2028</v>
      </c>
      <c r="B9" s="52">
        <v>2723.2435999999998</v>
      </c>
      <c r="C9" s="53">
        <v>6000</v>
      </c>
      <c r="D9" s="53">
        <v>10500</v>
      </c>
      <c r="E9" s="53">
        <v>894000</v>
      </c>
      <c r="F9" s="53">
        <v>976000</v>
      </c>
      <c r="G9" s="14">
        <f t="shared" si="0"/>
        <v>1886500</v>
      </c>
      <c r="H9" s="14">
        <f t="shared" si="1"/>
        <v>2876.706491190942</v>
      </c>
      <c r="I9" s="14">
        <f t="shared" si="2"/>
        <v>1883623.2935088091</v>
      </c>
    </row>
    <row r="10" spans="1:9" ht="15.75" customHeight="1" x14ac:dyDescent="0.2">
      <c r="A10" s="7">
        <f t="shared" si="3"/>
        <v>2029</v>
      </c>
      <c r="B10" s="52">
        <v>2746.5839999999989</v>
      </c>
      <c r="C10" s="53">
        <v>6000</v>
      </c>
      <c r="D10" s="53">
        <v>10700</v>
      </c>
      <c r="E10" s="53">
        <v>870000</v>
      </c>
      <c r="F10" s="53">
        <v>986000</v>
      </c>
      <c r="G10" s="14">
        <f t="shared" si="0"/>
        <v>1872700</v>
      </c>
      <c r="H10" s="14">
        <f t="shared" si="1"/>
        <v>2901.3621922773195</v>
      </c>
      <c r="I10" s="14">
        <f t="shared" si="2"/>
        <v>1869798.6378077227</v>
      </c>
    </row>
    <row r="11" spans="1:9" ht="15.75" customHeight="1" x14ac:dyDescent="0.2">
      <c r="A11" s="7">
        <f t="shared" si="3"/>
        <v>2030</v>
      </c>
      <c r="B11" s="52">
        <v>2769.9319999999998</v>
      </c>
      <c r="C11" s="53">
        <v>5900</v>
      </c>
      <c r="D11" s="53">
        <v>10800</v>
      </c>
      <c r="E11" s="53">
        <v>848000</v>
      </c>
      <c r="F11" s="53">
        <v>991000</v>
      </c>
      <c r="G11" s="14">
        <f t="shared" si="0"/>
        <v>1855700</v>
      </c>
      <c r="H11" s="14">
        <f t="shared" si="1"/>
        <v>2926.0259216463442</v>
      </c>
      <c r="I11" s="14">
        <f t="shared" si="2"/>
        <v>1852773.9740783537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T/Qrnvuvq036IqAM9Ws2LlRXKm85nO1LUWLM/SNTlFHsA2L7qcqLZuhUrYO82OIUR5kxPFYj5ni7jkNzLgrHQ==" saltValue="ycdJI6ET+U5i7x6iWxdfS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ktjfETsK90GxpYHZpBBa0lsQ6Ts7Z5ysA8sKAHA2GuRPX69HB4HgjidyFnnZM8dp2aSR+qbggga8IDo9Ufcsg==" saltValue="Uo4prNBrhr2raHO4Rpiez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mnxCAMu87CuEdI5s0SHXxtWgNs+5VmjTyh3o7UjB5gkePuuyGtm2r+aqgYgAR5RGSmqEV7gFGv1mJFifG7iMA==" saltValue="WGfrxrEl+IyEQBMnyAa3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0lyC0vA8LC+JuWea1Nh3JQmmpgVwnC9n9qYnDrYUgo3LXQ7VVIhjFndbzZFUTygjDqRMBN7594Cso0ETxKs0eg==" saltValue="r3DeiBroU/uHjfogc++F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HzZ6JLtBVFvet5Z1oj0lTnGmTHOShtf0Rycx9DxhN7bqFrZS33Ly87fNUAlCxcK67mW7bCIo9ABZ/bycYJaCw==" saltValue="REpvjEqLC6wKsoB4EJpB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n2xWAescoNJZwAnKs0KpXVroCOaIAI1k5G0ee1jr8ZNrEM8vBzzke9sPOhTMuwRtPErz6ymB5mgkbDd3IiR+XQ==" saltValue="efjjNzYkgALQfBWvWzJk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i8BrYu/hBC96+6stLO7ULXfmy43LKWgTEj564mO93Nsamh2+3z5p+rnaj8j3552mtSt6QY4nzdOXY4opo5T4g==" saltValue="St5IdL3LhsgfdEV+CRtl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mUWUrdiRyPdwI9WmcIqxUFmMokIKkPWrtCh+drrJd0IvSu6Ukjkfrt9fDMD0oBeoSRbSxz4IK0NszFWtTSh7w==" saltValue="BGxtZR0EjR6GvBn8Qopq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Dtk/WpSfME7z6aJM20ucLsIr97fxEW8+l2HVUgfVGbfI28ymnsEqNtjaJWxm0gTthtzy6RudPev+24iI24nPg==" saltValue="OnmaN+zV2rAGL/vEm7vl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tEs8YhWhOGVWfKAzgf5KAfd5t4ZvYW9M5YpK30PInd5EdbNo/8hEdc6X0nY8/W0F+AHqfc5S/4zj3ImmOb3bQ==" saltValue="xd7is4yvyRH0Ky1yYe4l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9.0669893888639302E-2</v>
      </c>
    </row>
    <row r="5" spans="1:8" ht="15.75" customHeight="1" x14ac:dyDescent="0.2">
      <c r="B5" s="16" t="s">
        <v>80</v>
      </c>
      <c r="C5" s="54">
        <v>5.621668986338469E-2</v>
      </c>
    </row>
    <row r="6" spans="1:8" ht="15.75" customHeight="1" x14ac:dyDescent="0.2">
      <c r="B6" s="16" t="s">
        <v>81</v>
      </c>
      <c r="C6" s="54">
        <v>0.11623773492552</v>
      </c>
    </row>
    <row r="7" spans="1:8" ht="15.75" customHeight="1" x14ac:dyDescent="0.2">
      <c r="B7" s="16" t="s">
        <v>82</v>
      </c>
      <c r="C7" s="54">
        <v>0.4121280655674377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0.25134860197247971</v>
      </c>
    </row>
    <row r="10" spans="1:8" ht="15.75" customHeight="1" x14ac:dyDescent="0.2">
      <c r="B10" s="16" t="s">
        <v>85</v>
      </c>
      <c r="C10" s="54">
        <v>7.3399013782538505E-2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9.2834424305890298E-2</v>
      </c>
      <c r="D14" s="54">
        <v>9.2834424305890298E-2</v>
      </c>
      <c r="E14" s="54">
        <v>9.2834424305890298E-2</v>
      </c>
      <c r="F14" s="54">
        <v>9.2834424305890298E-2</v>
      </c>
    </row>
    <row r="15" spans="1:8" ht="15.75" customHeight="1" x14ac:dyDescent="0.2">
      <c r="B15" s="16" t="s">
        <v>88</v>
      </c>
      <c r="C15" s="54">
        <v>0.1564011073419434</v>
      </c>
      <c r="D15" s="54">
        <v>0.1564011073419434</v>
      </c>
      <c r="E15" s="54">
        <v>0.1564011073419434</v>
      </c>
      <c r="F15" s="54">
        <v>0.1564011073419434</v>
      </c>
    </row>
    <row r="16" spans="1:8" ht="15.75" customHeight="1" x14ac:dyDescent="0.2">
      <c r="B16" s="16" t="s">
        <v>89</v>
      </c>
      <c r="C16" s="54">
        <v>2.68963821279137E-2</v>
      </c>
      <c r="D16" s="54">
        <v>2.68963821279137E-2</v>
      </c>
      <c r="E16" s="54">
        <v>2.68963821279137E-2</v>
      </c>
      <c r="F16" s="54">
        <v>2.68963821279137E-2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0.17609758581491011</v>
      </c>
      <c r="D21" s="54">
        <v>0.17609758581491011</v>
      </c>
      <c r="E21" s="54">
        <v>0.17609758581491011</v>
      </c>
      <c r="F21" s="54">
        <v>0.17609758581491011</v>
      </c>
    </row>
    <row r="22" spans="1:8" ht="15.75" customHeight="1" x14ac:dyDescent="0.2">
      <c r="B22" s="16" t="s">
        <v>95</v>
      </c>
      <c r="C22" s="54">
        <v>0.54777050040934239</v>
      </c>
      <c r="D22" s="54">
        <v>0.54777050040934239</v>
      </c>
      <c r="E22" s="54">
        <v>0.54777050040934239</v>
      </c>
      <c r="F22" s="54">
        <v>0.54777050040934239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4.7899999999999998E-2</v>
      </c>
    </row>
    <row r="27" spans="1:8" ht="15.75" customHeight="1" x14ac:dyDescent="0.2">
      <c r="B27" s="16" t="s">
        <v>102</v>
      </c>
      <c r="C27" s="54">
        <v>1.8499999999999999E-2</v>
      </c>
    </row>
    <row r="28" spans="1:8" ht="15.75" customHeight="1" x14ac:dyDescent="0.2">
      <c r="B28" s="16" t="s">
        <v>103</v>
      </c>
      <c r="C28" s="54">
        <v>0.23089999999999999</v>
      </c>
    </row>
    <row r="29" spans="1:8" ht="15.75" customHeight="1" x14ac:dyDescent="0.2">
      <c r="B29" s="16" t="s">
        <v>104</v>
      </c>
      <c r="C29" s="54">
        <v>0.1394</v>
      </c>
    </row>
    <row r="30" spans="1:8" ht="15.75" customHeight="1" x14ac:dyDescent="0.2">
      <c r="B30" s="16" t="s">
        <v>2</v>
      </c>
      <c r="C30" s="54">
        <v>5.0700000000000002E-2</v>
      </c>
    </row>
    <row r="31" spans="1:8" ht="15.75" customHeight="1" x14ac:dyDescent="0.2">
      <c r="B31" s="16" t="s">
        <v>105</v>
      </c>
      <c r="C31" s="54">
        <v>7.1099999999999997E-2</v>
      </c>
    </row>
    <row r="32" spans="1:8" ht="15.75" customHeight="1" x14ac:dyDescent="0.2">
      <c r="B32" s="16" t="s">
        <v>106</v>
      </c>
      <c r="C32" s="54">
        <v>0.14680000000000001</v>
      </c>
    </row>
    <row r="33" spans="2:3" ht="15.75" customHeight="1" x14ac:dyDescent="0.2">
      <c r="B33" s="16" t="s">
        <v>107</v>
      </c>
      <c r="C33" s="54">
        <v>0.1222</v>
      </c>
    </row>
    <row r="34" spans="2:3" ht="15.75" customHeight="1" x14ac:dyDescent="0.2">
      <c r="B34" s="16" t="s">
        <v>108</v>
      </c>
      <c r="C34" s="54">
        <v>0.1725000000022352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crSBm++mSGloxgCGGjTsq29zNHIgqiYFBUphdCSdoR0JgciyHQVWcMp2qvjIfF+jDrcyUKvNB0DD6TymeqjGYQ==" saltValue="1NJ7nqW7BwDNIS/iodor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0.93222710000000009</v>
      </c>
      <c r="D2" s="55">
        <v>0.93222710000000009</v>
      </c>
      <c r="E2" s="55">
        <v>0.97390716999999993</v>
      </c>
      <c r="F2" s="55">
        <v>0.9016542099999999</v>
      </c>
      <c r="G2" s="55">
        <v>0.87148833999999997</v>
      </c>
    </row>
    <row r="3" spans="1:15" ht="15.75" customHeight="1" x14ac:dyDescent="0.2">
      <c r="B3" s="7" t="s">
        <v>113</v>
      </c>
      <c r="C3" s="55">
        <v>5.2842984000000003E-2</v>
      </c>
      <c r="D3" s="55">
        <v>5.2842984000000003E-2</v>
      </c>
      <c r="E3" s="55">
        <v>2.2508864E-2</v>
      </c>
      <c r="F3" s="55">
        <v>6.5133242999999993E-2</v>
      </c>
      <c r="G3" s="55">
        <v>0.10661521</v>
      </c>
    </row>
    <row r="4" spans="1:15" ht="15.75" customHeight="1" x14ac:dyDescent="0.2">
      <c r="B4" s="7" t="s">
        <v>114</v>
      </c>
      <c r="C4" s="56">
        <v>7.4649732999999994E-3</v>
      </c>
      <c r="D4" s="56">
        <v>7.4649732999999994E-3</v>
      </c>
      <c r="E4" s="56">
        <v>0</v>
      </c>
      <c r="F4" s="56">
        <v>2.0824616000000001E-2</v>
      </c>
      <c r="G4" s="56">
        <v>1.1818323E-2</v>
      </c>
    </row>
    <row r="5" spans="1:15" ht="15.75" customHeight="1" x14ac:dyDescent="0.2">
      <c r="B5" s="7" t="s">
        <v>115</v>
      </c>
      <c r="C5" s="56">
        <v>7.4649732999999994E-3</v>
      </c>
      <c r="D5" s="56">
        <v>7.4649732999999994E-3</v>
      </c>
      <c r="E5" s="56">
        <v>3.5839558000000001E-3</v>
      </c>
      <c r="F5" s="56">
        <v>1.238788E-2</v>
      </c>
      <c r="G5" s="56">
        <v>1.0078159999999999E-2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0.91735862999999995</v>
      </c>
      <c r="D8" s="55">
        <v>0.91735862999999995</v>
      </c>
      <c r="E8" s="55">
        <v>0.90329704000000011</v>
      </c>
      <c r="F8" s="55">
        <v>0.94766075000000005</v>
      </c>
      <c r="G8" s="55">
        <v>0.96453818999999996</v>
      </c>
    </row>
    <row r="9" spans="1:15" ht="15.75" customHeight="1" x14ac:dyDescent="0.2">
      <c r="B9" s="7" t="s">
        <v>118</v>
      </c>
      <c r="C9" s="55">
        <v>6.0644770000000001E-2</v>
      </c>
      <c r="D9" s="55">
        <v>6.0644770000000001E-2</v>
      </c>
      <c r="E9" s="55">
        <v>7.3542805000000003E-2</v>
      </c>
      <c r="F9" s="55">
        <v>5.2339248999999997E-2</v>
      </c>
      <c r="G9" s="55">
        <v>2.5135254999999999E-2</v>
      </c>
    </row>
    <row r="10" spans="1:15" ht="15.75" customHeight="1" x14ac:dyDescent="0.2">
      <c r="B10" s="7" t="s">
        <v>119</v>
      </c>
      <c r="C10" s="56">
        <v>2.1996604999999999E-2</v>
      </c>
      <c r="D10" s="56">
        <v>2.1996604999999999E-2</v>
      </c>
      <c r="E10" s="56">
        <v>2.3160140999999999E-2</v>
      </c>
      <c r="F10" s="56">
        <v>0</v>
      </c>
      <c r="G10" s="56">
        <v>4.6044433000000003E-3</v>
      </c>
    </row>
    <row r="11" spans="1:15" ht="15.75" customHeight="1" x14ac:dyDescent="0.2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5.7221431000000003E-3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0.32033981174999998</v>
      </c>
      <c r="D14" s="57">
        <v>0.31614712435300002</v>
      </c>
      <c r="E14" s="57">
        <v>0.31614712435300002</v>
      </c>
      <c r="F14" s="57">
        <v>0.15880290981799999</v>
      </c>
      <c r="G14" s="57">
        <v>0.15880290981799999</v>
      </c>
      <c r="H14" s="58">
        <v>0.28799999999999998</v>
      </c>
      <c r="I14" s="58">
        <v>0.28799999999999998</v>
      </c>
      <c r="J14" s="58">
        <v>0.28799999999999998</v>
      </c>
      <c r="K14" s="58">
        <v>0.28799999999999998</v>
      </c>
      <c r="L14" s="58">
        <v>0.22664827703000001</v>
      </c>
      <c r="M14" s="58">
        <v>0.18522759029499999</v>
      </c>
      <c r="N14" s="58">
        <v>0.24019975603300001</v>
      </c>
      <c r="O14" s="58">
        <v>0.25970457935550001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0.19549828102937231</v>
      </c>
      <c r="D15" s="55">
        <f t="shared" si="0"/>
        <v>0.19293955074065411</v>
      </c>
      <c r="E15" s="55">
        <f t="shared" si="0"/>
        <v>0.19293955074065411</v>
      </c>
      <c r="F15" s="55">
        <f t="shared" si="0"/>
        <v>9.6914884610440344E-2</v>
      </c>
      <c r="G15" s="55">
        <f t="shared" si="0"/>
        <v>9.6914884610440344E-2</v>
      </c>
      <c r="H15" s="55">
        <f t="shared" si="0"/>
        <v>0.1757618094013231</v>
      </c>
      <c r="I15" s="55">
        <f t="shared" si="0"/>
        <v>0.1757618094013231</v>
      </c>
      <c r="J15" s="55">
        <f t="shared" si="0"/>
        <v>0.1757618094013231</v>
      </c>
      <c r="K15" s="55">
        <f t="shared" si="0"/>
        <v>0.1757618094013231</v>
      </c>
      <c r="L15" s="55">
        <f t="shared" si="0"/>
        <v>0.1383198307933512</v>
      </c>
      <c r="M15" s="55">
        <f t="shared" si="0"/>
        <v>0.11304144590727833</v>
      </c>
      <c r="N15" s="55">
        <f t="shared" si="0"/>
        <v>0.14659008242401547</v>
      </c>
      <c r="O15" s="55">
        <f t="shared" si="0"/>
        <v>0.1584935651990701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PWuUKF0YCcwUzj1hEDXf2lTYeiFqSCv6/hoASr5V0sV97p0CN9VEEpirwNHrBXaI9zfbvKCbdD+OXOOnsUSemA==" saltValue="8/Cu4COSZ8t3r53PXMSJ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0.62880752559999997</v>
      </c>
      <c r="D2" s="56">
        <v>0.35571922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2.2373443E-2</v>
      </c>
      <c r="D3" s="56">
        <v>6.3059793000000003E-2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0.28091643999999999</v>
      </c>
      <c r="D4" s="56">
        <v>0.37994976000000003</v>
      </c>
      <c r="E4" s="56">
        <v>0</v>
      </c>
      <c r="F4" s="56">
        <v>0</v>
      </c>
      <c r="G4" s="56">
        <v>0</v>
      </c>
    </row>
    <row r="5" spans="1:7" x14ac:dyDescent="0.2">
      <c r="B5" s="98" t="s">
        <v>132</v>
      </c>
      <c r="C5" s="55">
        <v>6.7902591400000004E-2</v>
      </c>
      <c r="D5" s="55">
        <v>0.201271227</v>
      </c>
      <c r="E5" s="55">
        <v>1</v>
      </c>
      <c r="F5" s="55">
        <v>1</v>
      </c>
      <c r="G5" s="55">
        <v>1</v>
      </c>
    </row>
  </sheetData>
  <sheetProtection algorithmName="SHA-512" hashValue="5qwtSnP7m79QZqY82yxGQ+YwmRYoK7GQaUz/U+ulo4N0xI4sOTy58yGQ+r77joO1odUGA6riqHIG4JNwtej6+w==" saltValue="cVG7Y6qJ4zpV45XjkO+M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5wBq82rfeeiiSHSLb2ORignY4CZosr4lPoJetjG0SHPkcwLQpkz7LZddSNMeCR2AiKNdBQYDshNOl1MOEPrWQ==" saltValue="THEtQLEQYP5TxWSDvL2g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V/OZcFVYEStPmy6T6civNoE4xqiFqXL+kJTT/XEQxA73knorL7ue1Xb9i5Jw+iE/dbguUQIYDIfD/xljIaXlxA==" saltValue="u/7oM63ilT65oI0gb4fMR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nD+t0NYW1bJIiEBW1Wm4AfkT63oM0Y/6gq6V/cQlHCjI07NAw1mWEn9td0LOj2nerMpZFP3F+1ln3ad2Y66M+A==" saltValue="N4CO0UfjXntM9gqFKCNK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qnE+ZcvPnVi8tpr2RiqjMUgnkEKYCIWJvY58Uppst4to19blUyqvLFrqP5/8q7k9x6dK4n7lsvJriXDTjYO1A==" saltValue="3t4hC69gsEbF9pXEU7M8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2022-02-02T08:45:46Z</dcterms:modified>
</cp:coreProperties>
</file>