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352EAAC-8202-4157-A332-E7603D011263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19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35" i="2" l="1"/>
  <c r="A18" i="2"/>
  <c r="A25" i="2"/>
  <c r="I2" i="2"/>
  <c r="I6" i="2"/>
  <c r="I10" i="2"/>
  <c r="A26" i="2"/>
  <c r="A39" i="2"/>
  <c r="A27" i="2"/>
  <c r="I39" i="2"/>
  <c r="I3" i="2"/>
  <c r="I7" i="2"/>
  <c r="I11" i="2"/>
  <c r="A33" i="2"/>
  <c r="A20" i="2"/>
  <c r="A28" i="2"/>
  <c r="A36" i="2"/>
  <c r="A13" i="2"/>
  <c r="A21" i="2"/>
  <c r="A29" i="2"/>
  <c r="A37" i="2"/>
  <c r="A14" i="2"/>
  <c r="A30" i="2"/>
  <c r="A40" i="2"/>
  <c r="D58" i="20"/>
  <c r="A12" i="2"/>
  <c r="A22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<sst xmlns="http://schemas.openxmlformats.org/spreadsheetml/2006/main" count="2092" uniqueCount="337">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</sst>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1383242.140625</v>
      </c>
    </row>
    <row r="8" spans="1:3" ht="15" customHeight="1" x14ac:dyDescent="0.2">
      <c r="B8" s="7" t="s">
        <v>19</v>
      </c>
      <c r="C8" s="46">
        <v>0.28199999999999997</v>
      </c>
    </row>
    <row r="9" spans="1:3" ht="15" customHeight="1" x14ac:dyDescent="0.2">
      <c r="B9" s="7" t="s">
        <v>20</v>
      </c>
      <c r="C9" s="47">
        <v>0.75</v>
      </c>
    </row>
    <row r="10" spans="1:3" ht="15" customHeight="1" x14ac:dyDescent="0.2">
      <c r="B10" s="7" t="s">
        <v>21</v>
      </c>
      <c r="C10" s="47">
        <v>0.23430719375610401</v>
      </c>
    </row>
    <row r="11" spans="1:3" ht="15" customHeight="1" x14ac:dyDescent="0.2">
      <c r="B11" s="7" t="s">
        <v>22</v>
      </c>
      <c r="C11" s="46">
        <v>0.50600000000000001</v>
      </c>
    </row>
    <row r="12" spans="1:3" ht="15" customHeight="1" x14ac:dyDescent="0.2">
      <c r="B12" s="7" t="s">
        <v>23</v>
      </c>
      <c r="C12" s="46">
        <v>0.55399999999999994</v>
      </c>
    </row>
    <row r="13" spans="1:3" ht="15" customHeight="1" x14ac:dyDescent="0.2">
      <c r="B13" s="7" t="s">
        <v>24</v>
      </c>
      <c r="C13" s="46">
        <v>0.47099999999999997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0.1169</v>
      </c>
    </row>
    <row r="24" spans="1:3" ht="15" customHeight="1" x14ac:dyDescent="0.2">
      <c r="B24" s="12" t="s">
        <v>33</v>
      </c>
      <c r="C24" s="47">
        <v>0.50690000000000002</v>
      </c>
    </row>
    <row r="25" spans="1:3" ht="15" customHeight="1" x14ac:dyDescent="0.2">
      <c r="B25" s="12" t="s">
        <v>34</v>
      </c>
      <c r="C25" s="47">
        <v>0.31080000000000002</v>
      </c>
    </row>
    <row r="26" spans="1:3" ht="15" customHeight="1" x14ac:dyDescent="0.2">
      <c r="B26" s="12" t="s">
        <v>35</v>
      </c>
      <c r="C26" s="47">
        <v>6.54E-2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0.20799999999999999</v>
      </c>
    </row>
    <row r="30" spans="1:3" ht="14.25" customHeight="1" x14ac:dyDescent="0.2">
      <c r="B30" s="22" t="s">
        <v>38</v>
      </c>
      <c r="C30" s="49">
        <v>3.5999999999999997E-2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0.63700000000000001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14.9776786571542</v>
      </c>
    </row>
    <row r="38" spans="1:5" ht="15" customHeight="1" x14ac:dyDescent="0.2">
      <c r="B38" s="28" t="s">
        <v>45</v>
      </c>
      <c r="C38" s="117">
        <v>29.595545480470999</v>
      </c>
      <c r="D38" s="9"/>
      <c r="E38" s="10"/>
    </row>
    <row r="39" spans="1:5" ht="15" customHeight="1" x14ac:dyDescent="0.2">
      <c r="B39" s="28" t="s">
        <v>46</v>
      </c>
      <c r="C39" s="117">
        <v>33.775817766857301</v>
      </c>
      <c r="D39" s="9"/>
      <c r="E39" s="9"/>
    </row>
    <row r="40" spans="1:5" ht="15" customHeight="1" x14ac:dyDescent="0.2">
      <c r="B40" s="28" t="s">
        <v>47</v>
      </c>
      <c r="C40" s="117">
        <v>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9.0190807839999998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2.3805799999999998E-2</v>
      </c>
      <c r="D45" s="9"/>
    </row>
    <row r="46" spans="1:5" ht="15.75" customHeight="1" x14ac:dyDescent="0.2">
      <c r="B46" s="28" t="s">
        <v>52</v>
      </c>
      <c r="C46" s="47">
        <v>8.3174700000000004E-2</v>
      </c>
      <c r="D46" s="9"/>
    </row>
    <row r="47" spans="1:5" ht="15.75" customHeight="1" x14ac:dyDescent="0.2">
      <c r="B47" s="28" t="s">
        <v>53</v>
      </c>
      <c r="C47" s="47">
        <v>0.1465214</v>
      </c>
      <c r="D47" s="9"/>
      <c r="E47" s="10"/>
    </row>
    <row r="48" spans="1:5" ht="15" customHeight="1" x14ac:dyDescent="0.2">
      <c r="B48" s="28" t="s">
        <v>54</v>
      </c>
      <c r="C48" s="48">
        <v>0.74649810000000005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0.44685116317784279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10.496649</v>
      </c>
    </row>
    <row r="63" spans="1:4" ht="15.75" customHeight="1" x14ac:dyDescent="0.2">
      <c r="A63" s="39"/>
    </row>
  </sheetData>
  <sheetProtection algorithmName="SHA-512" hashValue="0ABL4vbWOWeIANEVnM952ZC9Mv3eKOYUKKh1jCqwWWYVe7n3/waO9cLeJ/IOTSE80jEeYN5LfE0PPmTF3YhGtA==" saltValue="JCzSoiJ3+i8njoz4Urz+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0.155221805694397</v>
      </c>
      <c r="C2" s="115">
        <v>0.95</v>
      </c>
      <c r="D2" s="116">
        <v>37.19399420609443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44.687863506355853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87.750761200273303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0.2017460120905139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14.21292537547621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14.21292537547621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14.21292537547621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14.21292537547621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14.21292537547621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14.21292537547621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0.2692044645575572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0.22507530000000001</v>
      </c>
      <c r="C18" s="115">
        <v>0.95</v>
      </c>
      <c r="D18" s="116">
        <v>2.121285075768927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0.22507530000000001</v>
      </c>
      <c r="C19" s="115">
        <v>0.95</v>
      </c>
      <c r="D19" s="116">
        <v>2.121285075768927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0.88158860000000006</v>
      </c>
      <c r="C21" s="115">
        <v>0.95</v>
      </c>
      <c r="D21" s="116">
        <v>2.018086277984164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24.240556138631131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4.6734447573928826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0.65971046931085997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2.19022E-2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20.520932391194329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0.19674449999999999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0.26</v>
      </c>
      <c r="C29" s="115">
        <v>0.95</v>
      </c>
      <c r="D29" s="116">
        <v>66.094319306946403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0.87641819162715673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0.52185419969466551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3.1822727770799002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E9YBl3lPHCWoN3rhBxs+PWRTZHncUCfECA879Gc1llMjgAzYXj9w057h9voqDIMFGfCpDinbiUav/9zatWPeg==" saltValue="E+YddZCEgFrv4WDEJLkA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A9on+VXO0ht6fAv2rN/LqyABti6q5zTKebBRkuADh0JX5hdosNa/hHCAoHYNCwNLpfn/+sLDa4fGeuA3fXybA==" saltValue="ij1def4Hfqj9SaA17HvX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4Cas+cC+/lts3U7dRf63FHAtgAYwloOhB+Luy9YcVfQ0w734jeDQy6+4c4tNIZ4bjTjv2KmDw6jA6E62ISzh9Q==" saltValue="pnnCqQE6CpmP6DBm02kn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">
      <c r="A4" s="4" t="s">
        <v>208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sheetProtection algorithmName="SHA-512" hashValue="t94aTcmt84f0pHfkW1DR0EPBqevHALl9VQsXga+Kv+4+O2+TqT6LyDaOpA0xT87dlnAxwcdMdytYXNTq9MNSqw==" saltValue="ckfC8/viyK34J4O1hfZj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0.28199999999999997</v>
      </c>
      <c r="E2" s="65">
        <f>food_insecure</f>
        <v>0.28199999999999997</v>
      </c>
      <c r="F2" s="65">
        <f>food_insecure</f>
        <v>0.28199999999999997</v>
      </c>
      <c r="G2" s="65">
        <f>food_insecure</f>
        <v>0.28199999999999997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0.28199999999999997</v>
      </c>
      <c r="F5" s="65">
        <f>food_insecure</f>
        <v>0.28199999999999997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6.1425959780621577E-2</v>
      </c>
      <c r="D7" s="65">
        <f>diarrhoea_1_5mo*frac_diarrhea_severe</f>
        <v>6.1425959780621577E-2</v>
      </c>
      <c r="E7" s="65">
        <f>diarrhoea_6_11mo*frac_diarrhea_severe</f>
        <v>6.1425959780621577E-2</v>
      </c>
      <c r="F7" s="65">
        <f>diarrhoea_12_23mo*frac_diarrhea_severe</f>
        <v>6.1425959780621577E-2</v>
      </c>
      <c r="G7" s="65">
        <f>diarrhoea_24_59mo*frac_diarrhea_severe</f>
        <v>6.1425959780621577E-2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0.28199999999999997</v>
      </c>
      <c r="F8" s="65">
        <f>food_insecure</f>
        <v>0.28199999999999997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0.28199999999999997</v>
      </c>
      <c r="F9" s="65">
        <f>food_insecure</f>
        <v>0.28199999999999997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0.55399999999999994</v>
      </c>
      <c r="E10" s="65">
        <f>IF(ISBLANK(comm_deliv), frac_children_health_facility,1)</f>
        <v>0.55399999999999994</v>
      </c>
      <c r="F10" s="65">
        <f>IF(ISBLANK(comm_deliv), frac_children_health_facility,1)</f>
        <v>0.55399999999999994</v>
      </c>
      <c r="G10" s="65">
        <f>IF(ISBLANK(comm_deliv), frac_children_health_facility,1)</f>
        <v>0.55399999999999994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6.1425959780621577E-2</v>
      </c>
      <c r="D12" s="65">
        <f>diarrhoea_1_5mo*frac_diarrhea_severe</f>
        <v>6.1425959780621577E-2</v>
      </c>
      <c r="E12" s="65">
        <f>diarrhoea_6_11mo*frac_diarrhea_severe</f>
        <v>6.1425959780621577E-2</v>
      </c>
      <c r="F12" s="65">
        <f>diarrhoea_12_23mo*frac_diarrhea_severe</f>
        <v>6.1425959780621577E-2</v>
      </c>
      <c r="G12" s="65">
        <f>diarrhoea_24_59mo*frac_diarrhea_severe</f>
        <v>6.1425959780621577E-2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0.28199999999999997</v>
      </c>
      <c r="I15" s="65">
        <f>food_insecure</f>
        <v>0.28199999999999997</v>
      </c>
      <c r="J15" s="65">
        <f>food_insecure</f>
        <v>0.28199999999999997</v>
      </c>
      <c r="K15" s="65">
        <f>food_insecure</f>
        <v>0.28199999999999997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0.75</v>
      </c>
      <c r="I19" s="65">
        <f>frac_malaria_risk</f>
        <v>0.75</v>
      </c>
      <c r="J19" s="65">
        <f>frac_malaria_risk</f>
        <v>0.75</v>
      </c>
      <c r="K19" s="65">
        <f>frac_malaria_risk</f>
        <v>0.75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0.47099999999999997</v>
      </c>
      <c r="M24" s="65">
        <f>famplan_unmet_need</f>
        <v>0.47099999999999997</v>
      </c>
      <c r="N24" s="65">
        <f>famplan_unmet_need</f>
        <v>0.47099999999999997</v>
      </c>
      <c r="O24" s="65">
        <f>famplan_unmet_need</f>
        <v>0.47099999999999997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0.42053380304527249</v>
      </c>
      <c r="M25" s="65">
        <f>(1-food_insecure)*(0.49)+food_insecure*(0.7)</f>
        <v>0.54921999999999993</v>
      </c>
      <c r="N25" s="65">
        <f>(1-food_insecure)*(0.49)+food_insecure*(0.7)</f>
        <v>0.54921999999999993</v>
      </c>
      <c r="O25" s="65">
        <f>(1-food_insecure)*(0.49)+food_insecure*(0.7)</f>
        <v>0.54921999999999993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0.18022877273368826</v>
      </c>
      <c r="M26" s="65">
        <f>(1-food_insecure)*(0.21)+food_insecure*(0.3)</f>
        <v>0.23537999999999998</v>
      </c>
      <c r="N26" s="65">
        <f>(1-food_insecure)*(0.21)+food_insecure*(0.3)</f>
        <v>0.23537999999999998</v>
      </c>
      <c r="O26" s="65">
        <f>(1-food_insecure)*(0.21)+food_insecure*(0.3)</f>
        <v>0.23537999999999998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0.16493023046493518</v>
      </c>
      <c r="M27" s="65">
        <f>(1-food_insecure)*(0.3)</f>
        <v>0.21539999999999998</v>
      </c>
      <c r="N27" s="65">
        <f>(1-food_insecure)*(0.3)</f>
        <v>0.21539999999999998</v>
      </c>
      <c r="O27" s="65">
        <f>(1-food_insecure)*(0.3)</f>
        <v>0.21539999999999998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0.23430719375610398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0.75</v>
      </c>
      <c r="D34" s="65">
        <f t="shared" si="3"/>
        <v>0.75</v>
      </c>
      <c r="E34" s="65">
        <f t="shared" si="3"/>
        <v>0.75</v>
      </c>
      <c r="F34" s="65">
        <f t="shared" si="3"/>
        <v>0.75</v>
      </c>
      <c r="G34" s="65">
        <f t="shared" si="3"/>
        <v>0.75</v>
      </c>
      <c r="H34" s="65">
        <f t="shared" si="3"/>
        <v>0.75</v>
      </c>
      <c r="I34" s="65">
        <f t="shared" si="3"/>
        <v>0.75</v>
      </c>
      <c r="J34" s="65">
        <f t="shared" si="3"/>
        <v>0.75</v>
      </c>
      <c r="K34" s="65">
        <f t="shared" si="3"/>
        <v>0.75</v>
      </c>
      <c r="L34" s="65">
        <f t="shared" si="3"/>
        <v>0.75</v>
      </c>
      <c r="M34" s="65">
        <f t="shared" si="3"/>
        <v>0.75</v>
      </c>
      <c r="N34" s="65">
        <f t="shared" si="3"/>
        <v>0.75</v>
      </c>
      <c r="O34" s="65">
        <f t="shared" si="3"/>
        <v>0.75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/yN6Voz8reA9gvL7EDgoe4piaku+QWyCCTlWlANw4I5UneboaUIqE9dtW1fQ5cUg78nmZZ6sLtBpKHJiJNsKWQ==" saltValue="dxkGU6EM6hHl+Lup+tPB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vw/Sx9TxCZYuynDOkNBNrIWneKshSxEuHS1pyWrBxl8w6Gu7rFeU86H8tbaFjjU3dIG1+D01rUrNz+/h3jrEEg==" saltValue="K2zXCq4G6Qn3IrSFBgA3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9wr5u2RAHXjdMtHKRfDy272aAkCgWL/eO/9/qxDavqTOkoZciMaEFHZWWdkcXfkAWFERrP8d2ftiBIGkBmYpEw==" saltValue="XKu0EgRCG7BBZvI92ggc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M90m8aJmIgWyPRUr5gRFPLkrtlG0Go33na4a6ke1fEnNQ3xMKeGJSe5+FQUxknbmnub46+ahE56m5CH0iPqO2g==" saltValue="MeKZVBQfQs/Qi1XcAwGI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DlWAbwKnE1nlMqfuS97u2lxm7qPZ4jHGwhFirJ9knV37m8b6FDrBGTtM3vTM2EhneZZDkpj0aZVZhmRStFKlg==" saltValue="tOIXSpMBtvp2Vre7SDsVr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2lPhwLaexmn1+LjBH7zfJ3pqk2WZUeOW5ddoxSzdbVLTKuuQ50KE0tcdGn72l0YyIFOOj0wejHntAIpC1YsaPg==" saltValue="AvedJX6G0xhg7h5LJkYg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2341522.17</v>
      </c>
      <c r="C2" s="53">
        <v>3533000</v>
      </c>
      <c r="D2" s="53">
        <v>5333000</v>
      </c>
      <c r="E2" s="53">
        <v>4586000</v>
      </c>
      <c r="F2" s="53">
        <v>5563000</v>
      </c>
      <c r="G2" s="14">
        <f t="shared" ref="G2:G11" si="0">C2+D2+E2+F2</f>
        <v>19015000</v>
      </c>
      <c r="H2" s="14">
        <f t="shared" ref="H2:H11" si="1">(B2 + stillbirth*B2/(1000-stillbirth))/(1-abortion)</f>
        <v>2476763.8883085297</v>
      </c>
      <c r="I2" s="14">
        <f t="shared" ref="I2:I11" si="2">G2-H2</f>
        <v>16538236.111691471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2389172.6039999998</v>
      </c>
      <c r="C3" s="53">
        <v>3637000</v>
      </c>
      <c r="D3" s="53">
        <v>5509000</v>
      </c>
      <c r="E3" s="53">
        <v>4569000</v>
      </c>
      <c r="F3" s="53">
        <v>5454000</v>
      </c>
      <c r="G3" s="14">
        <f t="shared" si="0"/>
        <v>19169000</v>
      </c>
      <c r="H3" s="14">
        <f t="shared" si="1"/>
        <v>2527166.5177200758</v>
      </c>
      <c r="I3" s="14">
        <f t="shared" si="2"/>
        <v>16641833.482279925</v>
      </c>
    </row>
    <row r="4" spans="1:9" ht="15.75" customHeight="1" x14ac:dyDescent="0.2">
      <c r="A4" s="7">
        <f t="shared" si="3"/>
        <v>2023</v>
      </c>
      <c r="B4" s="52">
        <v>2436969.639</v>
      </c>
      <c r="C4" s="53">
        <v>3737000</v>
      </c>
      <c r="D4" s="53">
        <v>5697000</v>
      </c>
      <c r="E4" s="53">
        <v>4572000</v>
      </c>
      <c r="F4" s="53">
        <v>5336000</v>
      </c>
      <c r="G4" s="14">
        <f t="shared" si="0"/>
        <v>19342000</v>
      </c>
      <c r="H4" s="14">
        <f t="shared" si="1"/>
        <v>2577724.2155172396</v>
      </c>
      <c r="I4" s="14">
        <f t="shared" si="2"/>
        <v>16764275.78448276</v>
      </c>
    </row>
    <row r="5" spans="1:9" ht="15.75" customHeight="1" x14ac:dyDescent="0.2">
      <c r="A5" s="7">
        <f t="shared" si="3"/>
        <v>2024</v>
      </c>
      <c r="B5" s="52">
        <v>2484977.2740000002</v>
      </c>
      <c r="C5" s="53">
        <v>3841000</v>
      </c>
      <c r="D5" s="53">
        <v>5896000</v>
      </c>
      <c r="E5" s="53">
        <v>4587000</v>
      </c>
      <c r="F5" s="53">
        <v>5214000</v>
      </c>
      <c r="G5" s="14">
        <f t="shared" si="0"/>
        <v>19538000</v>
      </c>
      <c r="H5" s="14">
        <f t="shared" si="1"/>
        <v>2628504.6771564716</v>
      </c>
      <c r="I5" s="14">
        <f t="shared" si="2"/>
        <v>16909495.322843529</v>
      </c>
    </row>
    <row r="6" spans="1:9" ht="15.75" customHeight="1" x14ac:dyDescent="0.2">
      <c r="A6" s="7">
        <f t="shared" si="3"/>
        <v>2025</v>
      </c>
      <c r="B6" s="52">
        <v>2533150.8930000002</v>
      </c>
      <c r="C6" s="53">
        <v>3952000</v>
      </c>
      <c r="D6" s="53">
        <v>6103000</v>
      </c>
      <c r="E6" s="53">
        <v>4610000</v>
      </c>
      <c r="F6" s="53">
        <v>5090000</v>
      </c>
      <c r="G6" s="14">
        <f t="shared" si="0"/>
        <v>19755000</v>
      </c>
      <c r="H6" s="14">
        <f t="shared" si="1"/>
        <v>2679460.7097053048</v>
      </c>
      <c r="I6" s="14">
        <f t="shared" si="2"/>
        <v>17075539.290294696</v>
      </c>
    </row>
    <row r="7" spans="1:9" ht="15.75" customHeight="1" x14ac:dyDescent="0.2">
      <c r="A7" s="7">
        <f t="shared" si="3"/>
        <v>2026</v>
      </c>
      <c r="B7" s="52">
        <v>2584416.9172</v>
      </c>
      <c r="C7" s="53">
        <v>4065000</v>
      </c>
      <c r="D7" s="53">
        <v>6320000</v>
      </c>
      <c r="E7" s="53">
        <v>4640000</v>
      </c>
      <c r="F7" s="53">
        <v>4968000</v>
      </c>
      <c r="G7" s="14">
        <f t="shared" si="0"/>
        <v>19993000</v>
      </c>
      <c r="H7" s="14">
        <f t="shared" si="1"/>
        <v>2733687.758700408</v>
      </c>
      <c r="I7" s="14">
        <f t="shared" si="2"/>
        <v>17259312.241299592</v>
      </c>
    </row>
    <row r="8" spans="1:9" ht="15.75" customHeight="1" x14ac:dyDescent="0.2">
      <c r="A8" s="7">
        <f t="shared" si="3"/>
        <v>2027</v>
      </c>
      <c r="B8" s="52">
        <v>2635959.9791999999</v>
      </c>
      <c r="C8" s="53">
        <v>4186000</v>
      </c>
      <c r="D8" s="53">
        <v>6545000</v>
      </c>
      <c r="E8" s="53">
        <v>4678000</v>
      </c>
      <c r="F8" s="53">
        <v>4846000</v>
      </c>
      <c r="G8" s="14">
        <f t="shared" si="0"/>
        <v>20255000</v>
      </c>
      <c r="H8" s="14">
        <f t="shared" si="1"/>
        <v>2788207.8466543253</v>
      </c>
      <c r="I8" s="14">
        <f t="shared" si="2"/>
        <v>17466792.153345674</v>
      </c>
    </row>
    <row r="9" spans="1:9" ht="15.75" customHeight="1" x14ac:dyDescent="0.2">
      <c r="A9" s="7">
        <f t="shared" si="3"/>
        <v>2028</v>
      </c>
      <c r="B9" s="52">
        <v>2687773.6424000012</v>
      </c>
      <c r="C9" s="53">
        <v>4309000</v>
      </c>
      <c r="D9" s="53">
        <v>6776000</v>
      </c>
      <c r="E9" s="53">
        <v>4714000</v>
      </c>
      <c r="F9" s="53">
        <v>4734000</v>
      </c>
      <c r="G9" s="14">
        <f t="shared" si="0"/>
        <v>20533000</v>
      </c>
      <c r="H9" s="14">
        <f t="shared" si="1"/>
        <v>2843014.1652016933</v>
      </c>
      <c r="I9" s="14">
        <f t="shared" si="2"/>
        <v>17689985.834798306</v>
      </c>
    </row>
    <row r="10" spans="1:9" ht="15.75" customHeight="1" x14ac:dyDescent="0.2">
      <c r="A10" s="7">
        <f t="shared" si="3"/>
        <v>2029</v>
      </c>
      <c r="B10" s="52">
        <v>2739816.6172000002</v>
      </c>
      <c r="C10" s="53">
        <v>4431000</v>
      </c>
      <c r="D10" s="53">
        <v>7008000</v>
      </c>
      <c r="E10" s="53">
        <v>4737000</v>
      </c>
      <c r="F10" s="53">
        <v>4639000</v>
      </c>
      <c r="G10" s="14">
        <f t="shared" si="0"/>
        <v>20815000</v>
      </c>
      <c r="H10" s="14">
        <f t="shared" si="1"/>
        <v>2898063.0399363656</v>
      </c>
      <c r="I10" s="14">
        <f t="shared" si="2"/>
        <v>17916936.960063636</v>
      </c>
    </row>
    <row r="11" spans="1:9" ht="15.75" customHeight="1" x14ac:dyDescent="0.2">
      <c r="A11" s="7">
        <f t="shared" si="3"/>
        <v>2030</v>
      </c>
      <c r="B11" s="52">
        <v>2792047.6140000001</v>
      </c>
      <c r="C11" s="53">
        <v>4547000</v>
      </c>
      <c r="D11" s="53">
        <v>7240000</v>
      </c>
      <c r="E11" s="53">
        <v>4737000</v>
      </c>
      <c r="F11" s="53">
        <v>4570000</v>
      </c>
      <c r="G11" s="14">
        <f t="shared" si="0"/>
        <v>21094000</v>
      </c>
      <c r="H11" s="14">
        <f t="shared" si="1"/>
        <v>2953310.7964522042</v>
      </c>
      <c r="I11" s="14">
        <f t="shared" si="2"/>
        <v>18140689.203547794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nd64a+nTyjRVkF2mRybzvoIvXr0DrM0VcTbpa91UeAfstX4Eat2XWf1FpPdmeh5znndypjN7kWIXdJgA8OIv5g==" saltValue="TaMv0SGzPYB9JWcfyTn+Z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G2trwCoJ5AFCFOrgEXvV04WN2vaWNHxsK+FwOtUIxSCSAEacfx4zgJOMg6gWpaXlsLSsDrdqAADLIvw6Hdagg==" saltValue="7RtwLINNgw/k22SrNcg33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1BpYKINoe812e2TtyZNpuhbQsqTv0AUm8KneuRwZ0VN4OBN0EMjDOk/OnW1zwms0OjwtHZ1UZBP7VSZXXV9RA==" saltValue="TLOXAhEXqq9CF+IVCuet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t5vVdb1viQBYoov/hrICg7Vbw7n5nHM66Q/fRX3wc6IRGx4QETnnqxKdMidL71a5RMOiKSaZ3PA86aZ2T87BpQ==" saltValue="xJjKnq+LkmgKxCW/P0Hq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iDmfcUp9/C7N6++9oAF9YzPObYE24pC4SJ0mhn0tNDbDGVcw5OTnnQG8eVKc2YiJzapM/CIz/TYVbR/lbzJxA==" saltValue="takyugtZLmP7Bb8cf+Hf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qur5cEa5MjcB1KUAP2SjvR3rRtURPZcjMLKtlJzPhlnp8f0BnqQvKiZ1ggAIgLi9iU0+E5DvPOpdD+y5hd8Gg==" saltValue="v/dvmD1eU2ny/cr5ptgi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qkEznlSAFnvdkDUtogaMviDbTPl0R3GpOaWgEHzcSK88rstYOUMTIyxL9o+gEMkqrao70NgDtCLVvIUH6wV3g==" saltValue="F7lZrHP8NVJaeLxQ9bLr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fYL/bIb60Y2EXZrovhliIKl+jcOaqsJCsKRZAt/8FSTD+6Mn0aPPC5fdyRcWUO0HRGoXDPSR9SeYhjQV7A8Fw==" saltValue="roa0o8De0LH0znN1/EwQ+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VZ8/IlBUsPc3j+gwwvs1O1R5ihmECD/JWbqDWBgU+/Ww3M5I9J1U/3schhHCJS35qeqyzRy9pL1yNSUVp5CwA==" saltValue="sa4A+XOVTo+o1lBloQBF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qXXmYyEXep2Yta+YNRadrYgAVPbZ/1m//77ruA6NC8/mrXwa3mGAiDlBIfHjujXUxi9DOh8/7amONw3hAS96g==" saltValue="rw9dNDOE0k8Yx3AZCYLi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4.0233655536580492E-3</v>
      </c>
    </row>
    <row r="4" spans="1:8" ht="15.75" customHeight="1" x14ac:dyDescent="0.2">
      <c r="B4" s="16" t="s">
        <v>79</v>
      </c>
      <c r="C4" s="54">
        <v>0.1228700268072636</v>
      </c>
    </row>
    <row r="5" spans="1:8" ht="15.75" customHeight="1" x14ac:dyDescent="0.2">
      <c r="B5" s="16" t="s">
        <v>80</v>
      </c>
      <c r="C5" s="54">
        <v>6.0952016095778279E-2</v>
      </c>
    </row>
    <row r="6" spans="1:8" ht="15.75" customHeight="1" x14ac:dyDescent="0.2">
      <c r="B6" s="16" t="s">
        <v>81</v>
      </c>
      <c r="C6" s="54">
        <v>0.25052948415539211</v>
      </c>
    </row>
    <row r="7" spans="1:8" ht="15.75" customHeight="1" x14ac:dyDescent="0.2">
      <c r="B7" s="16" t="s">
        <v>82</v>
      </c>
      <c r="C7" s="54">
        <v>0.3156167743772183</v>
      </c>
    </row>
    <row r="8" spans="1:8" ht="15.75" customHeight="1" x14ac:dyDescent="0.2">
      <c r="B8" s="16" t="s">
        <v>83</v>
      </c>
      <c r="C8" s="54">
        <v>4.6299750366725926E-3</v>
      </c>
    </row>
    <row r="9" spans="1:8" ht="15.75" customHeight="1" x14ac:dyDescent="0.2">
      <c r="B9" s="16" t="s">
        <v>84</v>
      </c>
      <c r="C9" s="54">
        <v>0.14275968635991829</v>
      </c>
    </row>
    <row r="10" spans="1:8" ht="15.75" customHeight="1" x14ac:dyDescent="0.2">
      <c r="B10" s="16" t="s">
        <v>85</v>
      </c>
      <c r="C10" s="54">
        <v>9.8618671614099027E-2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">
      <c r="B15" s="16" t="s">
        <v>88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">
      <c r="B16" s="16" t="s">
        <v>89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">
      <c r="B20" s="16" t="s">
        <v>93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">
      <c r="B21" s="16" t="s">
        <v>94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">
      <c r="B22" s="16" t="s">
        <v>95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">
      <c r="B23" s="24" t="s">
        <v>41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0.1008</v>
      </c>
    </row>
    <row r="27" spans="1:8" ht="15.75" customHeight="1" x14ac:dyDescent="0.2">
      <c r="B27" s="16" t="s">
        <v>102</v>
      </c>
      <c r="C27" s="54">
        <v>2.9999999999999997E-4</v>
      </c>
    </row>
    <row r="28" spans="1:8" ht="15.75" customHeight="1" x14ac:dyDescent="0.2">
      <c r="B28" s="16" t="s">
        <v>103</v>
      </c>
      <c r="C28" s="54">
        <v>0.15890000000000001</v>
      </c>
    </row>
    <row r="29" spans="1:8" ht="15.75" customHeight="1" x14ac:dyDescent="0.2">
      <c r="B29" s="16" t="s">
        <v>104</v>
      </c>
      <c r="C29" s="54">
        <v>0.126</v>
      </c>
    </row>
    <row r="30" spans="1:8" ht="15.75" customHeight="1" x14ac:dyDescent="0.2">
      <c r="B30" s="16" t="s">
        <v>2</v>
      </c>
      <c r="C30" s="54">
        <v>0.12429999999999999</v>
      </c>
    </row>
    <row r="31" spans="1:8" ht="15.75" customHeight="1" x14ac:dyDescent="0.2">
      <c r="B31" s="16" t="s">
        <v>105</v>
      </c>
      <c r="C31" s="54">
        <v>3.9E-2</v>
      </c>
    </row>
    <row r="32" spans="1:8" ht="15.75" customHeight="1" x14ac:dyDescent="0.2">
      <c r="B32" s="16" t="s">
        <v>106</v>
      </c>
      <c r="C32" s="54">
        <v>8.9999999999999998E-4</v>
      </c>
    </row>
    <row r="33" spans="2:3" ht="15.75" customHeight="1" x14ac:dyDescent="0.2">
      <c r="B33" s="16" t="s">
        <v>107</v>
      </c>
      <c r="C33" s="54">
        <v>6.8499999999999991E-2</v>
      </c>
    </row>
    <row r="34" spans="2:3" ht="15.75" customHeight="1" x14ac:dyDescent="0.2">
      <c r="B34" s="16" t="s">
        <v>108</v>
      </c>
      <c r="C34" s="54">
        <v>0.38129999999999997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3Zx7l1zD5n/vZJjXJAm8coL3UT09QB0ySLfq7+B2HaHz70ay/bnB2pR+OL+7uZXq/OHUgIAY9eoBnY0CeojVmQ==" saltValue="XZnAD5Oqek+nhmwhym4a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">
      <c r="B3" s="7" t="s">
        <v>113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">
      <c r="B4" s="7" t="s">
        <v>114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">
      <c r="B5" s="7" t="s">
        <v>115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">
      <c r="B9" s="7" t="s">
        <v>118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">
      <c r="B10" s="7" t="s">
        <v>119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">
      <c r="B11" s="7" t="s">
        <v>120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0.90404206074999993</v>
      </c>
      <c r="D14" s="57">
        <v>0.87950470141100001</v>
      </c>
      <c r="E14" s="57">
        <v>0.87950470141100001</v>
      </c>
      <c r="F14" s="57">
        <v>0.57788545592399998</v>
      </c>
      <c r="G14" s="57">
        <v>0.57788545592399998</v>
      </c>
      <c r="H14" s="58">
        <v>0.48</v>
      </c>
      <c r="I14" s="58">
        <v>0.48</v>
      </c>
      <c r="J14" s="58">
        <v>0.48</v>
      </c>
      <c r="K14" s="58">
        <v>0.48</v>
      </c>
      <c r="L14" s="58">
        <v>0.47829893366999998</v>
      </c>
      <c r="M14" s="58">
        <v>0.38050847087099998</v>
      </c>
      <c r="N14" s="58">
        <v>0.39442582107399998</v>
      </c>
      <c r="O14" s="58">
        <v>0.370450833097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0.40397224640783147</v>
      </c>
      <c r="D15" s="55">
        <f t="shared" si="0"/>
        <v>0.39300769884588665</v>
      </c>
      <c r="E15" s="55">
        <f t="shared" si="0"/>
        <v>0.39300769884588665</v>
      </c>
      <c r="F15" s="55">
        <f t="shared" si="0"/>
        <v>0.25822878816319739</v>
      </c>
      <c r="G15" s="55">
        <f t="shared" si="0"/>
        <v>0.25822878816319739</v>
      </c>
      <c r="H15" s="55">
        <f t="shared" si="0"/>
        <v>0.21448855832536454</v>
      </c>
      <c r="I15" s="55">
        <f t="shared" si="0"/>
        <v>0.21448855832536454</v>
      </c>
      <c r="J15" s="55">
        <f t="shared" si="0"/>
        <v>0.21448855832536454</v>
      </c>
      <c r="K15" s="55">
        <f t="shared" si="0"/>
        <v>0.21448855832536454</v>
      </c>
      <c r="L15" s="55">
        <f t="shared" si="0"/>
        <v>0.21372843485716136</v>
      </c>
      <c r="M15" s="55">
        <f t="shared" si="0"/>
        <v>0.17003065280772867</v>
      </c>
      <c r="N15" s="55">
        <f t="shared" si="0"/>
        <v>0.1762496369342926</v>
      </c>
      <c r="O15" s="55">
        <f t="shared" si="0"/>
        <v>0.16553638566959536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FQse0jVEXezBPdslDDkniJTnIpOqQv2dhvL1Qd3Hzc4c9j4uWvGUmHrT7TL7V+/4x8NofPO9aB37jKYRIUU7Dg==" saltValue="D1Y20Qpblnq1/7fRY3St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">
      <c r="B5" s="98" t="s">
        <v>132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z3fv7jEbUT1dtqGLV5gkIE4VzTcqXWn3e70RLnT6v8bznKgad5Skf23QTILROct+XH44TBB+J29ymT8jdsNqqw==" saltValue="W/S600GsmHwTRxRNwSs5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Ai8Vbo6/qBxt59rRb7lSCqf2SApelwFCmIByc43TypyNUrGL+N0sZpKQiRt2HEk0gGAAyJYY8UdwlqD9bs3hQ==" saltValue="wFOgaC97Lcp4kploq+Vy3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B5VqbSNthmFHZf4+vP71jeICndtdpnB1ZQ0m4TyX3zbs+q3KPzJvZQcBnzbTGtpJj15d7n4D729dpArJ+F49jw==" saltValue="I30k6z++fN4NZzm8cJXv9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eZ8fgraQ3hQ7RfvrpzOrRh9u9gxh04NZHfBKowWiCZRbAHTnBaAwj5Mn1CvFjHnPmtsgcYHRYO6ZOBJIAQNocw==" saltValue="ZcooycNqX9kajEO0ZHcR4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kClDYP3fbfRfsXFRmO7dw5luJfBXZkmAOObEg0eYnvX/iaulu0TYeGAJwtxcJCwnDK3lsYXDcIlCssN48+82Q==" saltValue="YOakopbv14tg82z9xM21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2022-02-02T08:53:13Z</dcterms:modified>
</cp:coreProperties>
</file>