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C640EE2B-D956-488F-8A7A-918786D6882B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I40" i="2" s="1"/>
  <c r="H39" i="2"/>
  <c r="G39" i="2"/>
  <c r="H38" i="2"/>
  <c r="I38" i="2" s="1"/>
  <c r="G38" i="2"/>
  <c r="A35" i="2"/>
  <c r="A33" i="2"/>
  <c r="A19" i="2"/>
  <c r="A17" i="2"/>
  <c r="H11" i="2"/>
  <c r="G11" i="2"/>
  <c r="H10" i="2"/>
  <c r="G10" i="2"/>
  <c r="I10" i="2" s="1"/>
  <c r="H9" i="2"/>
  <c r="G9" i="2"/>
  <c r="I9" i="2" s="1"/>
  <c r="H8" i="2"/>
  <c r="G8" i="2"/>
  <c r="H7" i="2"/>
  <c r="G7" i="2"/>
  <c r="H6" i="2"/>
  <c r="G6" i="2"/>
  <c r="I6" i="2" s="1"/>
  <c r="H5" i="2"/>
  <c r="G5" i="2"/>
  <c r="I5" i="2" s="1"/>
  <c r="H4" i="2"/>
  <c r="G4" i="2"/>
  <c r="H3" i="2"/>
  <c r="G3" i="2"/>
  <c r="H2" i="2"/>
  <c r="G2" i="2"/>
  <c r="I2" i="2" s="1"/>
  <c r="A2" i="2"/>
  <c r="A32" i="2" s="1"/>
  <c r="C33" i="1"/>
  <c r="C20" i="1"/>
  <c r="I4" i="2" l="1"/>
  <c r="I8" i="2"/>
  <c r="A34" i="2"/>
  <c r="A18" i="2"/>
  <c r="A25" i="2"/>
  <c r="A26" i="2"/>
  <c r="A39" i="2"/>
  <c r="A27" i="2"/>
  <c r="I39" i="2"/>
  <c r="I3" i="2"/>
  <c r="I7" i="2"/>
  <c r="I11" i="2"/>
  <c r="A13" i="2"/>
  <c r="A21" i="2"/>
  <c r="A29" i="2"/>
  <c r="A37" i="2"/>
  <c r="A12" i="2"/>
  <c r="A20" i="2"/>
  <c r="A28" i="2"/>
  <c r="A36" i="2"/>
  <c r="A14" i="2"/>
  <c r="A30" i="2"/>
  <c r="A40" i="2"/>
  <c r="A15" i="2"/>
  <c r="A31" i="2"/>
  <c r="A22" i="2"/>
  <c r="A38" i="2"/>
  <c r="D58" i="20"/>
  <c r="A23" i="2"/>
  <c r="A3" i="2"/>
  <c r="A4" i="2" s="1"/>
  <c r="A5" i="2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<sst xmlns="http://schemas.openxmlformats.org/spreadsheetml/2006/main" count="2092" uniqueCount="337">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</sst>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3447105.6875</v>
      </c>
    </row>
    <row r="8" spans="1:3" ht="15" customHeight="1" x14ac:dyDescent="0.2">
      <c r="B8" s="7" t="s">
        <v>19</v>
      </c>
      <c r="C8" s="46">
        <v>0.14099999999999999</v>
      </c>
    </row>
    <row r="9" spans="1:3" ht="15" customHeight="1" x14ac:dyDescent="0.2">
      <c r="B9" s="7" t="s">
        <v>20</v>
      </c>
      <c r="C9" s="47">
        <v>5.0000000000000001E-3</v>
      </c>
    </row>
    <row r="10" spans="1:3" ht="15" customHeight="1" x14ac:dyDescent="0.2">
      <c r="B10" s="7" t="s">
        <v>21</v>
      </c>
      <c r="C10" s="47">
        <v>0.90041511535644503</v>
      </c>
    </row>
    <row r="11" spans="1:3" ht="15" customHeight="1" x14ac:dyDescent="0.2">
      <c r="B11" s="7" t="s">
        <v>22</v>
      </c>
      <c r="C11" s="46">
        <v>0.62</v>
      </c>
    </row>
    <row r="12" spans="1:3" ht="15" customHeight="1" x14ac:dyDescent="0.2">
      <c r="B12" s="7" t="s">
        <v>23</v>
      </c>
      <c r="C12" s="46">
        <v>0.68</v>
      </c>
    </row>
    <row r="13" spans="1:3" ht="15" customHeight="1" x14ac:dyDescent="0.2">
      <c r="B13" s="7" t="s">
        <v>24</v>
      </c>
      <c r="C13" s="46">
        <v>0.249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9.3399999999999997E-2</v>
      </c>
    </row>
    <row r="24" spans="1:3" ht="15" customHeight="1" x14ac:dyDescent="0.2">
      <c r="B24" s="12" t="s">
        <v>33</v>
      </c>
      <c r="C24" s="47">
        <v>0.65379999999999994</v>
      </c>
    </row>
    <row r="25" spans="1:3" ht="15" customHeight="1" x14ac:dyDescent="0.2">
      <c r="B25" s="12" t="s">
        <v>34</v>
      </c>
      <c r="C25" s="47">
        <v>0.23599999999999999</v>
      </c>
    </row>
    <row r="26" spans="1:3" ht="15" customHeight="1" x14ac:dyDescent="0.2">
      <c r="B26" s="12" t="s">
        <v>35</v>
      </c>
      <c r="C26" s="47">
        <v>1.6799999999999999E-2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0.30599999999999999</v>
      </c>
    </row>
    <row r="30" spans="1:3" ht="14.25" customHeight="1" x14ac:dyDescent="0.2">
      <c r="B30" s="22" t="s">
        <v>38</v>
      </c>
      <c r="C30" s="49">
        <v>0.08</v>
      </c>
    </row>
    <row r="31" spans="1:3" ht="14.25" customHeight="1" x14ac:dyDescent="0.2">
      <c r="B31" s="22" t="s">
        <v>39</v>
      </c>
      <c r="C31" s="49">
        <v>0.153</v>
      </c>
    </row>
    <row r="32" spans="1:3" ht="14.25" customHeight="1" x14ac:dyDescent="0.2">
      <c r="B32" s="22" t="s">
        <v>40</v>
      </c>
      <c r="C32" s="49">
        <v>0.46100000000000002</v>
      </c>
    </row>
    <row r="33" spans="1:5" ht="13.15" customHeight="1" x14ac:dyDescent="0.2">
      <c r="B33" s="24" t="s">
        <v>41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9.9182280899917892</v>
      </c>
    </row>
    <row r="38" spans="1:5" ht="15" customHeight="1" x14ac:dyDescent="0.2">
      <c r="B38" s="28" t="s">
        <v>45</v>
      </c>
      <c r="C38" s="117">
        <v>15.574519717796299</v>
      </c>
      <c r="D38" s="9"/>
      <c r="E38" s="10"/>
    </row>
    <row r="39" spans="1:5" ht="15" customHeight="1" x14ac:dyDescent="0.2">
      <c r="B39" s="28" t="s">
        <v>46</v>
      </c>
      <c r="C39" s="117">
        <v>17.4266978147675</v>
      </c>
      <c r="D39" s="9"/>
      <c r="E39" s="9"/>
    </row>
    <row r="40" spans="1:5" ht="15" customHeight="1" x14ac:dyDescent="0.2">
      <c r="B40" s="28" t="s">
        <v>47</v>
      </c>
      <c r="C40" s="117">
        <v>17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6.5471300530000001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1.9368199999999999E-2</v>
      </c>
      <c r="D45" s="9"/>
    </row>
    <row r="46" spans="1:5" ht="15.75" customHeight="1" x14ac:dyDescent="0.2">
      <c r="B46" s="28" t="s">
        <v>52</v>
      </c>
      <c r="C46" s="47">
        <v>6.7444820000000003E-2</v>
      </c>
      <c r="D46" s="9"/>
    </row>
    <row r="47" spans="1:5" ht="15.75" customHeight="1" x14ac:dyDescent="0.2">
      <c r="B47" s="28" t="s">
        <v>53</v>
      </c>
      <c r="C47" s="47">
        <v>0.10288990000000001</v>
      </c>
      <c r="D47" s="9"/>
      <c r="E47" s="10"/>
    </row>
    <row r="48" spans="1:5" ht="15" customHeight="1" x14ac:dyDescent="0.2">
      <c r="B48" s="28" t="s">
        <v>54</v>
      </c>
      <c r="C48" s="48">
        <v>0.81029708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2.8</v>
      </c>
      <c r="D51" s="9"/>
    </row>
    <row r="52" spans="1:4" ht="15" customHeight="1" x14ac:dyDescent="0.2">
      <c r="B52" s="28" t="s">
        <v>57</v>
      </c>
      <c r="C52" s="51">
        <v>2.8</v>
      </c>
    </row>
    <row r="53" spans="1:4" ht="15.75" customHeight="1" x14ac:dyDescent="0.2">
      <c r="B53" s="28" t="s">
        <v>58</v>
      </c>
      <c r="C53" s="51">
        <v>2.8</v>
      </c>
    </row>
    <row r="54" spans="1:4" ht="15.75" customHeight="1" x14ac:dyDescent="0.2">
      <c r="B54" s="28" t="s">
        <v>59</v>
      </c>
      <c r="C54" s="51">
        <v>2.8</v>
      </c>
    </row>
    <row r="55" spans="1:4" ht="15.75" customHeight="1" x14ac:dyDescent="0.2">
      <c r="B55" s="28" t="s">
        <v>60</v>
      </c>
      <c r="C55" s="51">
        <v>2.8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1.6202203499675959E-2</v>
      </c>
    </row>
    <row r="59" spans="1:4" ht="15.75" customHeight="1" x14ac:dyDescent="0.2">
      <c r="B59" s="28" t="s">
        <v>63</v>
      </c>
      <c r="C59" s="46">
        <v>0.5058007490494133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5.26054759999999</v>
      </c>
    </row>
    <row r="63" spans="1:4" ht="15.75" customHeight="1" x14ac:dyDescent="0.2">
      <c r="A63" s="39"/>
    </row>
  </sheetData>
  <sheetProtection algorithmName="SHA-512" hashValue="bhgESODkFqp+rZoG2jJ0O6MTDz4d/Kk8riRz7a6C5XoTyAbGR4XtcshQY10s5TLBMVKtR4XZmvQfIG23r9Kjhg==" saltValue="xOBaH3doS3iFuj7BV26I3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0.18801467354705301</v>
      </c>
      <c r="C2" s="115">
        <v>0.95</v>
      </c>
      <c r="D2" s="116">
        <v>45.059697708734632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42.681515161267903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211.06677542197349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6.8240161251364508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13.699227061288489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13.699227061288489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13.699227061288489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13.699227061288489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13.699227061288489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13.699227061288489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</v>
      </c>
      <c r="C16" s="115">
        <v>0.95</v>
      </c>
      <c r="D16" s="116">
        <v>0.43846979913857109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0.76225600000000004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0.27600000000000002</v>
      </c>
      <c r="C18" s="115">
        <v>0.95</v>
      </c>
      <c r="D18" s="116">
        <v>4.9270454148954128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0.27600000000000002</v>
      </c>
      <c r="C19" s="115">
        <v>0.95</v>
      </c>
      <c r="D19" s="116">
        <v>4.9270454148954128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0.97338099999999994</v>
      </c>
      <c r="C21" s="115">
        <v>0.95</v>
      </c>
      <c r="D21" s="116">
        <v>78.708084515042287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23.463764774460952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4.5607388970998564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0.72840056725809998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19.698516154118199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0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0.27600000000000002</v>
      </c>
      <c r="C29" s="115">
        <v>0.95</v>
      </c>
      <c r="D29" s="116">
        <v>84.046606343271279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1.310082435231509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0.90679548983180225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0.58613598346710194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0.70235220257381892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1.362241488981754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0.99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qJ5xOxxK8zZj7sOULuwMFLapwnT3brJ7CM5tW/Ab+W7IV4l/B8gi4r0Q2GtQcIRUYGlgh0U8Td3TEfJy8GhiXA==" saltValue="C+UDuDI9ejbaggO3dVtl4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DzyUk+0RfVgCTk1m+dj3nA4qcjP2cUUrX9PsYfQ7hJXfyLGQe4Dlidrnr/wEDsksBjnh83W3eIlzmhZ6HEVYsQ==" saltValue="wOsVBT8TVviySF+lIp6vh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m80GK3kjz68QL/8lIBcNCrns03eHM5nwTM1MNhFdM79Gp1qchX5djzoQuxnAffNdiYr5OwxAqwJqWa4oLDZQFQ==" saltValue="mJ4QgI+tO+Zjv8pMv3vmz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2.8</v>
      </c>
      <c r="C2" s="18">
        <f>'Donnees pop de l''annee de ref'!C52</f>
        <v>2.8</v>
      </c>
      <c r="D2" s="18">
        <f>'Donnees pop de l''annee de ref'!C53</f>
        <v>2.8</v>
      </c>
      <c r="E2" s="18">
        <f>'Donnees pop de l''annee de ref'!C54</f>
        <v>2.8</v>
      </c>
      <c r="F2" s="18">
        <f>'Donnees pop de l''annee de ref'!C55</f>
        <v>2.8</v>
      </c>
    </row>
    <row r="3" spans="1:6" ht="15.75" customHeight="1" x14ac:dyDescent="0.2">
      <c r="A3" s="4" t="s">
        <v>209</v>
      </c>
      <c r="B3" s="18">
        <f>frac_mam_1month * 2.6</f>
        <v>0.1880909457802773</v>
      </c>
      <c r="C3" s="18">
        <f>frac_mam_1_5months * 2.6</f>
        <v>0.1880909457802773</v>
      </c>
      <c r="D3" s="18">
        <f>frac_mam_6_11months * 2.6</f>
        <v>0.14185429066419603</v>
      </c>
      <c r="E3" s="18">
        <f>frac_mam_12_23months * 2.6</f>
        <v>7.7392875775694966E-2</v>
      </c>
      <c r="F3" s="18">
        <f>frac_mam_24_59months * 2.6</f>
        <v>4.185400120913986E-2</v>
      </c>
    </row>
    <row r="4" spans="1:6" ht="15.75" customHeight="1" x14ac:dyDescent="0.2">
      <c r="A4" s="4" t="s">
        <v>208</v>
      </c>
      <c r="B4" s="18">
        <f>frac_sam_1month * 2.6</f>
        <v>9.9401898682117462E-2</v>
      </c>
      <c r="C4" s="18">
        <f>frac_sam_1_5months * 2.6</f>
        <v>9.9401898682117462E-2</v>
      </c>
      <c r="D4" s="18">
        <f>frac_sam_6_11months * 2.6</f>
        <v>7.9012808576226196E-2</v>
      </c>
      <c r="E4" s="18">
        <f>frac_sam_12_23months * 2.6</f>
        <v>4.7596612572669943E-2</v>
      </c>
      <c r="F4" s="18">
        <f>frac_sam_24_59months * 2.6</f>
        <v>2.4026124924421306E-2</v>
      </c>
    </row>
  </sheetData>
  <sheetProtection algorithmName="SHA-512" hashValue="B/qs4oXPquW8kJFnzEDJErhCGWdBp77dWkrDSAYeyr4KTeN7wB0niZjBXHBy4UBQCeUPqvzAuOw6giV0jYN6vA==" saltValue="UkoiAUNVSDCR+1u7NDzcA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0.14099999999999999</v>
      </c>
      <c r="E2" s="65">
        <f>food_insecure</f>
        <v>0.14099999999999999</v>
      </c>
      <c r="F2" s="65">
        <f>food_insecure</f>
        <v>0.14099999999999999</v>
      </c>
      <c r="G2" s="65">
        <f>food_insecure</f>
        <v>0.14099999999999999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0.14099999999999999</v>
      </c>
      <c r="F5" s="65">
        <f>food_insecure</f>
        <v>0.14099999999999999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4.5366169799092679E-2</v>
      </c>
      <c r="D7" s="65">
        <f>diarrhoea_1_5mo*frac_diarrhea_severe</f>
        <v>4.5366169799092679E-2</v>
      </c>
      <c r="E7" s="65">
        <f>diarrhoea_6_11mo*frac_diarrhea_severe</f>
        <v>4.5366169799092679E-2</v>
      </c>
      <c r="F7" s="65">
        <f>diarrhoea_12_23mo*frac_diarrhea_severe</f>
        <v>4.5366169799092679E-2</v>
      </c>
      <c r="G7" s="65">
        <f>diarrhoea_24_59mo*frac_diarrhea_severe</f>
        <v>4.5366169799092679E-2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0.14099999999999999</v>
      </c>
      <c r="F8" s="65">
        <f>food_insecure</f>
        <v>0.14099999999999999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0.14099999999999999</v>
      </c>
      <c r="F9" s="65">
        <f>food_insecure</f>
        <v>0.14099999999999999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0.68</v>
      </c>
      <c r="E10" s="65">
        <f>IF(ISBLANK(comm_deliv), frac_children_health_facility,1)</f>
        <v>0.68</v>
      </c>
      <c r="F10" s="65">
        <f>IF(ISBLANK(comm_deliv), frac_children_health_facility,1)</f>
        <v>0.68</v>
      </c>
      <c r="G10" s="65">
        <f>IF(ISBLANK(comm_deliv), frac_children_health_facility,1)</f>
        <v>0.68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4.5366169799092679E-2</v>
      </c>
      <c r="D12" s="65">
        <f>diarrhoea_1_5mo*frac_diarrhea_severe</f>
        <v>4.5366169799092679E-2</v>
      </c>
      <c r="E12" s="65">
        <f>diarrhoea_6_11mo*frac_diarrhea_severe</f>
        <v>4.5366169799092679E-2</v>
      </c>
      <c r="F12" s="65">
        <f>diarrhoea_12_23mo*frac_diarrhea_severe</f>
        <v>4.5366169799092679E-2</v>
      </c>
      <c r="G12" s="65">
        <f>diarrhoea_24_59mo*frac_diarrhea_severe</f>
        <v>4.5366169799092679E-2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0.14099999999999999</v>
      </c>
      <c r="I15" s="65">
        <f>food_insecure</f>
        <v>0.14099999999999999</v>
      </c>
      <c r="J15" s="65">
        <f>food_insecure</f>
        <v>0.14099999999999999</v>
      </c>
      <c r="K15" s="65">
        <f>food_insecure</f>
        <v>0.14099999999999999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0.62</v>
      </c>
      <c r="I18" s="65">
        <f>frac_PW_health_facility</f>
        <v>0.62</v>
      </c>
      <c r="J18" s="65">
        <f>frac_PW_health_facility</f>
        <v>0.62</v>
      </c>
      <c r="K18" s="65">
        <f>frac_PW_health_facility</f>
        <v>0.62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0.249</v>
      </c>
      <c r="M24" s="65">
        <f>famplan_unmet_need</f>
        <v>0.249</v>
      </c>
      <c r="N24" s="65">
        <f>famplan_unmet_need</f>
        <v>0.249</v>
      </c>
      <c r="O24" s="65">
        <f>famplan_unmet_need</f>
        <v>0.249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5.1745301909637595E-2</v>
      </c>
      <c r="M25" s="65">
        <f>(1-food_insecure)*(0.49)+food_insecure*(0.7)</f>
        <v>0.51961000000000002</v>
      </c>
      <c r="N25" s="65">
        <f>(1-food_insecure)*(0.49)+food_insecure*(0.7)</f>
        <v>0.51961000000000002</v>
      </c>
      <c r="O25" s="65">
        <f>(1-food_insecure)*(0.49)+food_insecure*(0.7)</f>
        <v>0.51961000000000002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2.2176557961273255E-2</v>
      </c>
      <c r="M26" s="65">
        <f>(1-food_insecure)*(0.21)+food_insecure*(0.3)</f>
        <v>0.22269</v>
      </c>
      <c r="N26" s="65">
        <f>(1-food_insecure)*(0.21)+food_insecure*(0.3)</f>
        <v>0.22269</v>
      </c>
      <c r="O26" s="65">
        <f>(1-food_insecure)*(0.21)+food_insecure*(0.3)</f>
        <v>0.22269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2.5663024772644115E-2</v>
      </c>
      <c r="M27" s="65">
        <f>(1-food_insecure)*(0.3)</f>
        <v>0.25769999999999998</v>
      </c>
      <c r="N27" s="65">
        <f>(1-food_insecure)*(0.3)</f>
        <v>0.25769999999999998</v>
      </c>
      <c r="O27" s="65">
        <f>(1-food_insecure)*(0.3)</f>
        <v>0.25769999999999998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0.90041511535644503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GcyX1g5M2de3MUPJClR0831g+PeWUnMv7HmEFWLaoeSOt1B5uf+xsGfY3oOW0BYRaUGJtxhICYX3c0Wm6qpk1Q==" saltValue="SI11KUth/jrVP2BKL1Bjp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OjdTl8HRXA3Ks+hGW2Kacj2lvaczPrQq7Ah0XSbk64YhzMF4LJ5DKf5Tzw+5roy58xvscdnn0BVUuI3m1+5Zxw==" saltValue="2lXDFaPOEZ4fE0y1wN48S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+92fggnXSXY1P0VWVKjZmvzPZ2MsSBntGEq4++sjFo4zhV8BvmzXV7FRHrVgE3WRt/iJIqE3rqAYKsmgywojVQ==" saltValue="wR4k22Dv8e0sE2zfs7dEB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0864Z3QoQ77Xs4rJsgSj497qjodDvc2xWSJCs1ut5nseDsv7lwNpVQX45g8t7j8e8yWN56ZLak56gbRcPxg/2A==" saltValue="iWSy54mThbEop11DXAmL2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bQhPu4bYl9i8fmwUssCkP/Ez8hAIMF0j3N10EEz2OmzCWBWDxa6Fb5ee87HnE2JIg3Ufy/LwqpfoKJyekXsEAw==" saltValue="ukjj626aVcq2yVPkTSAJf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nm86/JTLDOhfifs1C5glnVVlTshJbAJ8IlWWAy73ox+VAADRztX2csZ8KToEZXc2OrgTtca+UY+q7ft0pV99ag==" saltValue="2aLTOSnuCn80m0I+oFsiu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623220.29280000005</v>
      </c>
      <c r="C2" s="53">
        <v>1269000</v>
      </c>
      <c r="D2" s="53">
        <v>2877000</v>
      </c>
      <c r="E2" s="53">
        <v>22000</v>
      </c>
      <c r="F2" s="53">
        <v>15000</v>
      </c>
      <c r="G2" s="14">
        <f t="shared" ref="G2:G11" si="0">C2+D2+E2+F2</f>
        <v>4183000</v>
      </c>
      <c r="H2" s="14">
        <f t="shared" ref="H2:H11" si="1">(B2 + stillbirth*B2/(1000-stillbirth))/(1-abortion)</f>
        <v>657575.98264793679</v>
      </c>
      <c r="I2" s="14">
        <f t="shared" ref="I2:I11" si="2">G2-H2</f>
        <v>3525424.0173520632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612079.07039999997</v>
      </c>
      <c r="C3" s="53">
        <v>1302000</v>
      </c>
      <c r="D3" s="53">
        <v>2797000</v>
      </c>
      <c r="E3" s="53">
        <v>23000</v>
      </c>
      <c r="F3" s="53">
        <v>15500</v>
      </c>
      <c r="G3" s="14">
        <f t="shared" si="0"/>
        <v>4137500</v>
      </c>
      <c r="H3" s="14">
        <f t="shared" si="1"/>
        <v>645820.58836405643</v>
      </c>
      <c r="I3" s="14">
        <f t="shared" si="2"/>
        <v>3491679.4116359437</v>
      </c>
    </row>
    <row r="4" spans="1:9" ht="15.75" customHeight="1" x14ac:dyDescent="0.2">
      <c r="A4" s="7">
        <f t="shared" si="3"/>
        <v>2023</v>
      </c>
      <c r="B4" s="52">
        <v>600277.31999999995</v>
      </c>
      <c r="C4" s="53">
        <v>1346000</v>
      </c>
      <c r="D4" s="53">
        <v>2717000</v>
      </c>
      <c r="E4" s="53">
        <v>23000</v>
      </c>
      <c r="F4" s="53">
        <v>16000</v>
      </c>
      <c r="G4" s="14">
        <f t="shared" si="0"/>
        <v>4102000</v>
      </c>
      <c r="H4" s="14">
        <f t="shared" si="1"/>
        <v>633368.25376278872</v>
      </c>
      <c r="I4" s="14">
        <f t="shared" si="2"/>
        <v>3468631.7462372114</v>
      </c>
    </row>
    <row r="5" spans="1:9" ht="15.75" customHeight="1" x14ac:dyDescent="0.2">
      <c r="A5" s="7">
        <f t="shared" si="3"/>
        <v>2024</v>
      </c>
      <c r="B5" s="52">
        <v>587893.07519999996</v>
      </c>
      <c r="C5" s="53">
        <v>1390000</v>
      </c>
      <c r="D5" s="53">
        <v>2648000</v>
      </c>
      <c r="E5" s="53">
        <v>23000</v>
      </c>
      <c r="F5" s="53">
        <v>16600</v>
      </c>
      <c r="G5" s="14">
        <f t="shared" si="0"/>
        <v>4077600</v>
      </c>
      <c r="H5" s="14">
        <f t="shared" si="1"/>
        <v>620301.31413037528</v>
      </c>
      <c r="I5" s="14">
        <f t="shared" si="2"/>
        <v>3457298.6858696248</v>
      </c>
    </row>
    <row r="6" spans="1:9" ht="15.75" customHeight="1" x14ac:dyDescent="0.2">
      <c r="A6" s="7">
        <f t="shared" si="3"/>
        <v>2025</v>
      </c>
      <c r="B6" s="52">
        <v>574916.54399999999</v>
      </c>
      <c r="C6" s="53">
        <v>1427000</v>
      </c>
      <c r="D6" s="53">
        <v>2599000</v>
      </c>
      <c r="E6" s="53">
        <v>24000</v>
      </c>
      <c r="F6" s="53">
        <v>17200</v>
      </c>
      <c r="G6" s="14">
        <f t="shared" si="0"/>
        <v>4067200</v>
      </c>
      <c r="H6" s="14">
        <f t="shared" si="1"/>
        <v>606609.43767227046</v>
      </c>
      <c r="I6" s="14">
        <f t="shared" si="2"/>
        <v>3460590.5623277295</v>
      </c>
    </row>
    <row r="7" spans="1:9" ht="15.75" customHeight="1" x14ac:dyDescent="0.2">
      <c r="A7" s="7">
        <f t="shared" si="3"/>
        <v>2026</v>
      </c>
      <c r="B7" s="52">
        <v>568791.88800000004</v>
      </c>
      <c r="C7" s="53">
        <v>1458000</v>
      </c>
      <c r="D7" s="53">
        <v>2572000</v>
      </c>
      <c r="E7" s="53">
        <v>24000</v>
      </c>
      <c r="F7" s="53">
        <v>18000</v>
      </c>
      <c r="G7" s="14">
        <f t="shared" si="0"/>
        <v>4072000</v>
      </c>
      <c r="H7" s="14">
        <f t="shared" si="1"/>
        <v>600147.15341402497</v>
      </c>
      <c r="I7" s="14">
        <f t="shared" si="2"/>
        <v>3471852.846585975</v>
      </c>
    </row>
    <row r="8" spans="1:9" ht="15.75" customHeight="1" x14ac:dyDescent="0.2">
      <c r="A8" s="7">
        <f t="shared" si="3"/>
        <v>2027</v>
      </c>
      <c r="B8" s="52">
        <v>562281.21600000001</v>
      </c>
      <c r="C8" s="53">
        <v>1483000</v>
      </c>
      <c r="D8" s="53">
        <v>2565000</v>
      </c>
      <c r="E8" s="53">
        <v>24000</v>
      </c>
      <c r="F8" s="53">
        <v>18300</v>
      </c>
      <c r="G8" s="14">
        <f t="shared" si="0"/>
        <v>4090300</v>
      </c>
      <c r="H8" s="14">
        <f t="shared" si="1"/>
        <v>593277.57360804081</v>
      </c>
      <c r="I8" s="14">
        <f t="shared" si="2"/>
        <v>3497022.4263919592</v>
      </c>
    </row>
    <row r="9" spans="1:9" ht="15.75" customHeight="1" x14ac:dyDescent="0.2">
      <c r="A9" s="7">
        <f t="shared" si="3"/>
        <v>2028</v>
      </c>
      <c r="B9" s="52">
        <v>555412.57200000004</v>
      </c>
      <c r="C9" s="53">
        <v>1500000</v>
      </c>
      <c r="D9" s="53">
        <v>2574000</v>
      </c>
      <c r="E9" s="53">
        <v>24000</v>
      </c>
      <c r="F9" s="53">
        <v>19700</v>
      </c>
      <c r="G9" s="14">
        <f t="shared" si="0"/>
        <v>4117700</v>
      </c>
      <c r="H9" s="14">
        <f t="shared" si="1"/>
        <v>586030.28821002133</v>
      </c>
      <c r="I9" s="14">
        <f t="shared" si="2"/>
        <v>3531669.7117899787</v>
      </c>
    </row>
    <row r="10" spans="1:9" ht="15.75" customHeight="1" x14ac:dyDescent="0.2">
      <c r="A10" s="7">
        <f t="shared" si="3"/>
        <v>2029</v>
      </c>
      <c r="B10" s="52">
        <v>548212.79999999993</v>
      </c>
      <c r="C10" s="53">
        <v>1512000</v>
      </c>
      <c r="D10" s="53">
        <v>2597000</v>
      </c>
      <c r="E10" s="53">
        <v>25000</v>
      </c>
      <c r="F10" s="53">
        <v>20100</v>
      </c>
      <c r="G10" s="14">
        <f t="shared" si="0"/>
        <v>4154100</v>
      </c>
      <c r="H10" s="14">
        <f t="shared" si="1"/>
        <v>578433.62102437741</v>
      </c>
      <c r="I10" s="14">
        <f t="shared" si="2"/>
        <v>3575666.3789756224</v>
      </c>
    </row>
    <row r="11" spans="1:9" ht="15.75" customHeight="1" x14ac:dyDescent="0.2">
      <c r="A11" s="7">
        <f t="shared" si="3"/>
        <v>2030</v>
      </c>
      <c r="B11" s="52">
        <v>540707.54399999999</v>
      </c>
      <c r="C11" s="53">
        <v>1520000</v>
      </c>
      <c r="D11" s="53">
        <v>2631000</v>
      </c>
      <c r="E11" s="53">
        <v>25000</v>
      </c>
      <c r="F11" s="53">
        <v>20600</v>
      </c>
      <c r="G11" s="14">
        <f t="shared" si="0"/>
        <v>4196600</v>
      </c>
      <c r="H11" s="14">
        <f t="shared" si="1"/>
        <v>570514.62970422779</v>
      </c>
      <c r="I11" s="14">
        <f t="shared" si="2"/>
        <v>3626085.3702957723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T6O4S8wGoRZsoiXiCj0Yh2wW1gtKlkkzPO4mrIY09eEm+C6TAyWawqd4cLeimcjbSkMIpU3pn7QCz5A24mx77A==" saltValue="gtLSo0mGFuejrR6wwMKk4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9RekgtCDe1YKw8iKAgbWNkryDAvy6/KwOuCRY1h068VoWHGuQpnxognfESlHUW7jp8UWHK+mwNwOfvfyMjlXFA==" saltValue="KwEikf+ac+rs2qaRf7tGkA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93emzkjkCBSXNeC1hwGGscqcZogVCIzPpPtorbSJ3IkbFlAR56otWga8rdGRD3HJ7oI2bt8G4JPSORkyEBcP3A==" saltValue="BQePbZVd74kN6nm5UwG27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xqVgMy7mDVHExaA189htpGwBAHCn/HwHPas5QsB0h985u2DG+PUcyVzy7eLg0pmU6UAzk2CAq2XudpdtWoKV7Q==" saltValue="GdG9rXIR4f52TQlySxh8c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xv4Pg6avDXmnTUaXGmgtlT+GVf/qh+iTba7A1t7H+4TSZxQZgUNs7giS3CMjHcQHV4BVQdi5NccoFXFwCxdg/g==" saltValue="FR0X02/Qi3EB43LOYTaDy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Wdo3rsLUb6Pb07SZrzcQ4geiLggz9zcpS06QQakukZ+Lej2GyZk7SIndvH17FfijkGeNoeyPg/9ythqKQauS5w==" saltValue="+y0/Lytdc2SQNPRAFL/j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hDhqoQzbgFumayFLpUuRNTUbJGynTT6XDnZvbMR5c9tjVJbgWWLYoI02x7UaYESy2P7K387RXScCKTbqhwOgBg==" saltValue="hqOYuWiDd2PndgnsXCEpz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bQ0Qk/AdQcjU3nX8POZfEXbkAv4P3EaqH5od84AqjRqfpWtyJxgZtVDBzbZlG/MW6LJIAM0SWbyLht1gQCyTYA==" saltValue="OC6zHmmOSDLIoQA6h3WV3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O3Z9iy8AJFJ/a84+OMMYN8xQn034j8LeSK21bbNfsqgOz34u/mkBrXPPFpcEKMySQxG7uF/oGrkZKzpGV1k1fg==" saltValue="x4y6Iqo4uuO6wQsHHnEnY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K3Y0vliAgu8H79Ld0GJ7VZbD7OFKqEB3SZblQL4xK64PY6sQOI9Hc5iwjDmJuK4kV1+z/khxL9KTqhmZBOItaA==" saltValue="i0Z+xbW7aTTIS4GH6DQZm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1.875487087757035E-3</v>
      </c>
    </row>
    <row r="4" spans="1:8" ht="15.75" customHeight="1" x14ac:dyDescent="0.2">
      <c r="B4" s="16" t="s">
        <v>79</v>
      </c>
      <c r="C4" s="54">
        <v>0.1140250651794826</v>
      </c>
    </row>
    <row r="5" spans="1:8" ht="15.75" customHeight="1" x14ac:dyDescent="0.2">
      <c r="B5" s="16" t="s">
        <v>80</v>
      </c>
      <c r="C5" s="54">
        <v>5.3142499646473711E-2</v>
      </c>
    </row>
    <row r="6" spans="1:8" ht="15.75" customHeight="1" x14ac:dyDescent="0.2">
      <c r="B6" s="16" t="s">
        <v>81</v>
      </c>
      <c r="C6" s="54">
        <v>0.2238041372878837</v>
      </c>
    </row>
    <row r="7" spans="1:8" ht="15.75" customHeight="1" x14ac:dyDescent="0.2">
      <c r="B7" s="16" t="s">
        <v>82</v>
      </c>
      <c r="C7" s="54">
        <v>0.32378753963664958</v>
      </c>
    </row>
    <row r="8" spans="1:8" ht="15.75" customHeight="1" x14ac:dyDescent="0.2">
      <c r="B8" s="16" t="s">
        <v>83</v>
      </c>
      <c r="C8" s="54">
        <v>2.542965550044388E-3</v>
      </c>
    </row>
    <row r="9" spans="1:8" ht="15.75" customHeight="1" x14ac:dyDescent="0.2">
      <c r="B9" s="16" t="s">
        <v>84</v>
      </c>
      <c r="C9" s="54">
        <v>0.19943495789400559</v>
      </c>
    </row>
    <row r="10" spans="1:8" ht="15.75" customHeight="1" x14ac:dyDescent="0.2">
      <c r="B10" s="16" t="s">
        <v>85</v>
      </c>
      <c r="C10" s="54">
        <v>8.1387347717703409E-2</v>
      </c>
    </row>
    <row r="11" spans="1:8" ht="15.75" customHeight="1" x14ac:dyDescent="0.2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0.1084973361398022</v>
      </c>
      <c r="D14" s="54">
        <v>0.1084973361398022</v>
      </c>
      <c r="E14" s="54">
        <v>0.1084973361398022</v>
      </c>
      <c r="F14" s="54">
        <v>0.1084973361398022</v>
      </c>
    </row>
    <row r="15" spans="1:8" ht="15.75" customHeight="1" x14ac:dyDescent="0.2">
      <c r="B15" s="16" t="s">
        <v>88</v>
      </c>
      <c r="C15" s="54">
        <v>0.18855755863995999</v>
      </c>
      <c r="D15" s="54">
        <v>0.18855755863995999</v>
      </c>
      <c r="E15" s="54">
        <v>0.18855755863995999</v>
      </c>
      <c r="F15" s="54">
        <v>0.18855755863995999</v>
      </c>
    </row>
    <row r="16" spans="1:8" ht="15.75" customHeight="1" x14ac:dyDescent="0.2">
      <c r="B16" s="16" t="s">
        <v>89</v>
      </c>
      <c r="C16" s="54">
        <v>1.285515510821273E-2</v>
      </c>
      <c r="D16" s="54">
        <v>1.285515510821273E-2</v>
      </c>
      <c r="E16" s="54">
        <v>1.285515510821273E-2</v>
      </c>
      <c r="F16" s="54">
        <v>1.285515510821273E-2</v>
      </c>
    </row>
    <row r="17" spans="1:8" ht="15.75" customHeight="1" x14ac:dyDescent="0.2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92</v>
      </c>
      <c r="C19" s="54">
        <v>4.8573354281979788E-3</v>
      </c>
      <c r="D19" s="54">
        <v>4.8573354281979788E-3</v>
      </c>
      <c r="E19" s="54">
        <v>4.8573354281979788E-3</v>
      </c>
      <c r="F19" s="54">
        <v>4.8573354281979788E-3</v>
      </c>
    </row>
    <row r="20" spans="1:8" ht="15.75" customHeight="1" x14ac:dyDescent="0.2">
      <c r="B20" s="16" t="s">
        <v>93</v>
      </c>
      <c r="C20" s="54">
        <v>3.707704519986204E-2</v>
      </c>
      <c r="D20" s="54">
        <v>3.707704519986204E-2</v>
      </c>
      <c r="E20" s="54">
        <v>3.707704519986204E-2</v>
      </c>
      <c r="F20" s="54">
        <v>3.707704519986204E-2</v>
      </c>
    </row>
    <row r="21" spans="1:8" ht="15.75" customHeight="1" x14ac:dyDescent="0.2">
      <c r="B21" s="16" t="s">
        <v>94</v>
      </c>
      <c r="C21" s="54">
        <v>0.14980349260559109</v>
      </c>
      <c r="D21" s="54">
        <v>0.14980349260559109</v>
      </c>
      <c r="E21" s="54">
        <v>0.14980349260559109</v>
      </c>
      <c r="F21" s="54">
        <v>0.14980349260559109</v>
      </c>
    </row>
    <row r="22" spans="1:8" ht="15.75" customHeight="1" x14ac:dyDescent="0.2">
      <c r="B22" s="16" t="s">
        <v>95</v>
      </c>
      <c r="C22" s="54">
        <v>0.49835207687837402</v>
      </c>
      <c r="D22" s="54">
        <v>0.49835207687837402</v>
      </c>
      <c r="E22" s="54">
        <v>0.49835207687837402</v>
      </c>
      <c r="F22" s="54">
        <v>0.49835207687837402</v>
      </c>
    </row>
    <row r="23" spans="1:8" ht="15.75" customHeight="1" x14ac:dyDescent="0.2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6.9500000000000006E-2</v>
      </c>
    </row>
    <row r="27" spans="1:8" ht="15.75" customHeight="1" x14ac:dyDescent="0.2">
      <c r="B27" s="16" t="s">
        <v>102</v>
      </c>
      <c r="C27" s="54">
        <v>2.98E-2</v>
      </c>
    </row>
    <row r="28" spans="1:8" ht="15.75" customHeight="1" x14ac:dyDescent="0.2">
      <c r="B28" s="16" t="s">
        <v>103</v>
      </c>
      <c r="C28" s="54">
        <v>7.5499999999999998E-2</v>
      </c>
    </row>
    <row r="29" spans="1:8" ht="15.75" customHeight="1" x14ac:dyDescent="0.2">
      <c r="B29" s="16" t="s">
        <v>104</v>
      </c>
      <c r="C29" s="54">
        <v>0.20330000000000001</v>
      </c>
    </row>
    <row r="30" spans="1:8" ht="15.75" customHeight="1" x14ac:dyDescent="0.2">
      <c r="B30" s="16" t="s">
        <v>2</v>
      </c>
      <c r="C30" s="54">
        <v>4.5699999999999998E-2</v>
      </c>
    </row>
    <row r="31" spans="1:8" ht="15.75" customHeight="1" x14ac:dyDescent="0.2">
      <c r="B31" s="16" t="s">
        <v>105</v>
      </c>
      <c r="C31" s="54">
        <v>1.9599999999999999E-2</v>
      </c>
    </row>
    <row r="32" spans="1:8" ht="15.75" customHeight="1" x14ac:dyDescent="0.2">
      <c r="B32" s="16" t="s">
        <v>106</v>
      </c>
      <c r="C32" s="54">
        <v>8.5299999999999987E-2</v>
      </c>
    </row>
    <row r="33" spans="2:3" ht="15.75" customHeight="1" x14ac:dyDescent="0.2">
      <c r="B33" s="16" t="s">
        <v>107</v>
      </c>
      <c r="C33" s="54">
        <v>0.39240000000000003</v>
      </c>
    </row>
    <row r="34" spans="2:3" ht="15.75" customHeight="1" x14ac:dyDescent="0.2">
      <c r="B34" s="16" t="s">
        <v>108</v>
      </c>
      <c r="C34" s="54">
        <v>7.8899999997764828E-2</v>
      </c>
    </row>
    <row r="35" spans="2:3" ht="15.75" customHeight="1" x14ac:dyDescent="0.2">
      <c r="B35" s="24" t="s">
        <v>41</v>
      </c>
      <c r="C35" s="50">
        <f>SUM(C26:C34)</f>
        <v>0.9999999999977649</v>
      </c>
    </row>
  </sheetData>
  <sheetProtection algorithmName="SHA-512" hashValue="twLC1CdTyk28SfOBk49+nbreXpSFu5SNTikJ+JryqnB/Gj2N6tgvPEYU8JCpkeis2n93vx8B1jOH8rNzOqrGEQ==" saltValue="dwHjqi3TLEhxGCZN1FXNv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0.75869822502136197</v>
      </c>
      <c r="D2" s="55">
        <v>0.75869822502136197</v>
      </c>
      <c r="E2" s="55">
        <v>0.76008582115173295</v>
      </c>
      <c r="F2" s="55">
        <v>0.54190742969512895</v>
      </c>
      <c r="G2" s="55">
        <v>0.45605176687240601</v>
      </c>
    </row>
    <row r="3" spans="1:15" ht="15.75" customHeight="1" x14ac:dyDescent="0.2">
      <c r="B3" s="7" t="s">
        <v>113</v>
      </c>
      <c r="C3" s="55">
        <v>0.12536647915840199</v>
      </c>
      <c r="D3" s="55">
        <v>0.12536647915840199</v>
      </c>
      <c r="E3" s="55">
        <v>0.134969636797905</v>
      </c>
      <c r="F3" s="55">
        <v>0.25064885616302501</v>
      </c>
      <c r="G3" s="55">
        <v>0.323963522911072</v>
      </c>
    </row>
    <row r="4" spans="1:15" ht="15.75" customHeight="1" x14ac:dyDescent="0.2">
      <c r="B4" s="7" t="s">
        <v>114</v>
      </c>
      <c r="C4" s="56">
        <v>7.8499346971511799E-2</v>
      </c>
      <c r="D4" s="56">
        <v>7.8499346971511799E-2</v>
      </c>
      <c r="E4" s="56">
        <v>3.6356251686811503E-2</v>
      </c>
      <c r="F4" s="56">
        <v>0.12332756817340899</v>
      </c>
      <c r="G4" s="56">
        <v>0.141903966665268</v>
      </c>
    </row>
    <row r="5" spans="1:15" ht="15.75" customHeight="1" x14ac:dyDescent="0.2">
      <c r="B5" s="7" t="s">
        <v>115</v>
      </c>
      <c r="C5" s="56">
        <v>3.7435941398143803E-2</v>
      </c>
      <c r="D5" s="56">
        <v>3.7435941398143803E-2</v>
      </c>
      <c r="E5" s="56">
        <v>6.85883238911629E-2</v>
      </c>
      <c r="F5" s="56">
        <v>8.4116145968437195E-2</v>
      </c>
      <c r="G5" s="56">
        <v>7.8080773353576702E-2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0.73268491029739391</v>
      </c>
      <c r="D8" s="55">
        <v>0.73268491029739391</v>
      </c>
      <c r="E8" s="55">
        <v>0.83445137739181507</v>
      </c>
      <c r="F8" s="55">
        <v>0.86049199104309093</v>
      </c>
      <c r="G8" s="55">
        <v>0.93371754884719804</v>
      </c>
    </row>
    <row r="9" spans="1:15" ht="15.75" customHeight="1" x14ac:dyDescent="0.2">
      <c r="B9" s="7" t="s">
        <v>118</v>
      </c>
      <c r="C9" s="55">
        <v>0.156740948557854</v>
      </c>
      <c r="D9" s="55">
        <v>0.156740948557854</v>
      </c>
      <c r="E9" s="55">
        <v>8.0599755048751789E-2</v>
      </c>
      <c r="F9" s="55">
        <v>9.1435119509697002E-2</v>
      </c>
      <c r="G9" s="55">
        <v>4.0943942964077003E-2</v>
      </c>
    </row>
    <row r="10" spans="1:15" ht="15.75" customHeight="1" x14ac:dyDescent="0.2">
      <c r="B10" s="7" t="s">
        <v>119</v>
      </c>
      <c r="C10" s="56">
        <v>7.2342671453952803E-2</v>
      </c>
      <c r="D10" s="56">
        <v>7.2342671453952803E-2</v>
      </c>
      <c r="E10" s="56">
        <v>5.4559342563152313E-2</v>
      </c>
      <c r="F10" s="56">
        <v>2.9766490682959602E-2</v>
      </c>
      <c r="G10" s="56">
        <v>1.60976927727461E-2</v>
      </c>
    </row>
    <row r="11" spans="1:15" ht="15.75" customHeight="1" x14ac:dyDescent="0.2">
      <c r="B11" s="7" t="s">
        <v>120</v>
      </c>
      <c r="C11" s="56">
        <v>3.8231499493122101E-2</v>
      </c>
      <c r="D11" s="56">
        <v>3.8231499493122101E-2</v>
      </c>
      <c r="E11" s="56">
        <v>3.0389541760086999E-2</v>
      </c>
      <c r="F11" s="56">
        <v>1.8306389451026899E-2</v>
      </c>
      <c r="G11" s="56">
        <v>9.2408172786235792E-3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0.57191562900000004</v>
      </c>
      <c r="D14" s="57">
        <v>0.54790967291399995</v>
      </c>
      <c r="E14" s="57">
        <v>0.54790967291399995</v>
      </c>
      <c r="F14" s="57">
        <v>0.52659723782500001</v>
      </c>
      <c r="G14" s="57">
        <v>0.52659723782500001</v>
      </c>
      <c r="H14" s="58">
        <v>0.249</v>
      </c>
      <c r="I14" s="58">
        <v>0.249</v>
      </c>
      <c r="J14" s="58">
        <v>0.249</v>
      </c>
      <c r="K14" s="58">
        <v>0.249</v>
      </c>
      <c r="L14" s="58">
        <v>0.46679186589600002</v>
      </c>
      <c r="M14" s="58">
        <v>0.41032157902799998</v>
      </c>
      <c r="N14" s="58">
        <v>0.42683104777899999</v>
      </c>
      <c r="O14" s="58">
        <v>0.37207860329050002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0.28927535354126638</v>
      </c>
      <c r="D15" s="55">
        <f t="shared" si="0"/>
        <v>0.2771331229713202</v>
      </c>
      <c r="E15" s="55">
        <f t="shared" si="0"/>
        <v>0.2771331229713202</v>
      </c>
      <c r="F15" s="55">
        <f t="shared" si="0"/>
        <v>0.26635327733923703</v>
      </c>
      <c r="G15" s="55">
        <f t="shared" si="0"/>
        <v>0.26635327733923703</v>
      </c>
      <c r="H15" s="55">
        <f t="shared" si="0"/>
        <v>0.12594438651330392</v>
      </c>
      <c r="I15" s="55">
        <f t="shared" si="0"/>
        <v>0.12594438651330392</v>
      </c>
      <c r="J15" s="55">
        <f t="shared" si="0"/>
        <v>0.12594438651330392</v>
      </c>
      <c r="K15" s="55">
        <f t="shared" si="0"/>
        <v>0.12594438651330392</v>
      </c>
      <c r="L15" s="55">
        <f t="shared" si="0"/>
        <v>0.23610367542037008</v>
      </c>
      <c r="M15" s="55">
        <f t="shared" si="0"/>
        <v>0.20754096202350042</v>
      </c>
      <c r="N15" s="55">
        <f t="shared" si="0"/>
        <v>0.21589146368416412</v>
      </c>
      <c r="O15" s="55">
        <f t="shared" si="0"/>
        <v>0.1881976362495944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KFHAO9ZTjNEzvwI0d7qasFTch9nkQ7KNByjFAcLZ1OfkVC2kvaB+ZzPQwsQZpRP2bmpnc+xhK68G1Fl2hnORaA==" saltValue="OocIqmwOzxbZO+n3S66RC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0.54416471719741799</v>
      </c>
      <c r="D2" s="56">
        <v>0.2381819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0.40855479240417503</v>
      </c>
      <c r="D3" s="56">
        <v>0.49394759999999999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2.39869970828295E-2</v>
      </c>
      <c r="D4" s="56">
        <v>0.23271030000000001</v>
      </c>
      <c r="E4" s="56">
        <v>0.89895576238632202</v>
      </c>
      <c r="F4" s="56">
        <v>0.57276380062103305</v>
      </c>
      <c r="G4" s="56">
        <v>0</v>
      </c>
    </row>
    <row r="5" spans="1:7" x14ac:dyDescent="0.2">
      <c r="B5" s="98" t="s">
        <v>132</v>
      </c>
      <c r="C5" s="55">
        <v>2.32934933155775E-2</v>
      </c>
      <c r="D5" s="55">
        <v>3.5160200000000003E-2</v>
      </c>
      <c r="E5" s="55">
        <v>0.10104423761367801</v>
      </c>
      <c r="F5" s="55">
        <v>0.42723619937896701</v>
      </c>
      <c r="G5" s="55">
        <v>1</v>
      </c>
    </row>
  </sheetData>
  <sheetProtection algorithmName="SHA-512" hashValue="wOHFGuoF5meyCRHjy6pTqOfjB4nVlc53pKPQsOXgNCgv2z5rKycLYqeh+q3+gZOYYtFSnlMz8Vak+jqtOsSQZg==" saltValue="spWzUdp0lGQCJ3BuCb3A4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/FkQL76R7DyqH4ua1NSaLjC0TC1nBCeqvcpIHgq7hV8V7TWhbq9PUOHXVPPJfLsyucfFXdzszJxJ2x/lXZmP9A==" saltValue="PHGJulvJSc/5ZeDsBja59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e/RnaNOfkrd/o+XBh+i6o/vTflraRxQ+Y8xPb/XRYFdmDsFsewX+iPiwAMqy5w4qFtLN3R4PK17j1JIr1pJ2RA==" saltValue="STB3NUfCUPLm1vluij0Yh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CdXekvVtb1oashK5+LYPh13SNj2RwtLF1bNR4lKj5sLv4mpgs/NbVfUpRgmaOLwhz3bWtMkWioAkS0EbYDP6lQ==" saltValue="WAwqMRzD7IXFM++jcGHkQ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j8h3hNvi0odCmZ79f/yi2jTfurvtCD3gkkuWKKStYwEqqCXmPMFKov1p5JYfyOuqr2q8ZpYKHoGon+DqHbnI/w==" saltValue="hja5wbdQ7aSmh4g/V7bDV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2022-02-02T08:53:48Z</dcterms:modified>
</cp:coreProperties>
</file>