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66035FD5-0545-3D45-95C3-94EFCA299A7D}" xr6:coauthVersionLast="31" xr6:coauthVersionMax="31" xr10:uidLastSave="{00000000-0000-0000-0000-000000000000}"/>
  <bookViews>
    <workbookView xWindow="0" yWindow="460" windowWidth="12800" windowHeight="15540" tabRatio="500" firstSheet="30" activeTab="31" xr2:uid="{00000000-000D-0000-FFFF-FFFF00000000}"/>
  </bookViews>
  <sheets>
    <sheet name="Expenditure &amp; budget" sheetId="50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1" l="1"/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12" i="1" l="1"/>
  <c r="C11" i="1"/>
  <c r="C47" i="1"/>
  <c r="C41" i="1" s="1"/>
  <c r="C48" i="1"/>
  <c r="C49" i="1"/>
  <c r="C40" i="1"/>
  <c r="C6" i="35" l="1"/>
  <c r="C3" i="35"/>
  <c r="C4" i="35"/>
  <c r="C5" i="35"/>
  <c r="M36" i="21"/>
  <c r="L36" i="21"/>
  <c r="O36" i="21"/>
  <c r="N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C6" i="7"/>
  <c r="D6" i="7"/>
  <c r="E6" i="7"/>
  <c r="F6" i="7"/>
  <c r="B6" i="7"/>
  <c r="D8" i="5"/>
  <c r="E8" i="5"/>
  <c r="F8" i="5"/>
  <c r="G8" i="5"/>
  <c r="D9" i="5"/>
  <c r="E9" i="5"/>
  <c r="F9" i="5"/>
  <c r="G9" i="5"/>
  <c r="C8" i="5"/>
  <c r="C9" i="5"/>
  <c r="C5" i="7"/>
  <c r="D5" i="7"/>
  <c r="E5" i="7"/>
  <c r="F5" i="7"/>
  <c r="B5" i="7"/>
  <c r="D39" i="20" l="1"/>
  <c r="D2" i="29"/>
  <c r="K15" i="46"/>
  <c r="D40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K5" i="2" s="1"/>
  <c r="H6" i="2"/>
  <c r="H7" i="2"/>
  <c r="H8" i="2"/>
  <c r="K8" i="2" s="1"/>
  <c r="H9" i="2"/>
  <c r="K9" i="2" s="1"/>
  <c r="H10" i="2"/>
  <c r="H11" i="2"/>
  <c r="J11" i="2" s="1"/>
  <c r="H12" i="2"/>
  <c r="H13" i="2"/>
  <c r="H14" i="2"/>
  <c r="H15" i="2"/>
  <c r="H2" i="2"/>
  <c r="J2" i="2"/>
  <c r="I3" i="2"/>
  <c r="K3" i="2"/>
  <c r="I4" i="2"/>
  <c r="K4" i="2"/>
  <c r="I5" i="2"/>
  <c r="I6" i="2"/>
  <c r="K6" i="2"/>
  <c r="I7" i="2"/>
  <c r="I8" i="2"/>
  <c r="I9" i="2"/>
  <c r="I10" i="2"/>
  <c r="K10" i="2"/>
  <c r="I11" i="2"/>
  <c r="K11" i="2"/>
  <c r="I12" i="2"/>
  <c r="I13" i="2"/>
  <c r="I14" i="2"/>
  <c r="K14" i="2"/>
  <c r="I15" i="2"/>
  <c r="I2" i="2"/>
  <c r="J6" i="2"/>
  <c r="J7" i="2"/>
  <c r="J10" i="2"/>
  <c r="J14" i="2"/>
  <c r="J15" i="2"/>
  <c r="K13" i="2" l="1"/>
  <c r="K2" i="2"/>
  <c r="K12" i="2"/>
  <c r="J12" i="2"/>
  <c r="K15" i="2"/>
  <c r="K7" i="2"/>
  <c r="D6" i="20"/>
  <c r="J8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CC87181F-35C9-A548-9806-840687FF3B7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084007A6-AB57-FB4C-902D-309453F32E3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1C138B6D-B856-C949-B172-98332AB617F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AC4CEB72-E258-A94B-92E9-59A5C4626CFB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312A7918-F164-594E-95AE-CF10FE2D851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873CCBA5-1C0C-1A42-A5AC-1A808DE566F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658A9CF5-8E29-F147-B137-4C82F17E4B94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66D5CC1B-DD48-4D4B-A663-19AF97C68909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C452A252-8E27-584B-A0EC-1624478A71AB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63B06206-4494-984A-BDB4-F2A1D0EA07FE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EBBD28B1-CCB8-454C-A8B7-157E6A1834F1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3DC3FAC-49A4-3D4D-80EB-A9D716FCE88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CA6A71A5-6A65-104C-8F12-BA6C25D7E297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B76F66C8-7B83-9340-A29B-8CE6771C57D4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FFF63A9C-244D-5840-BA18-C8E2F95B0E3D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62D16011-FCA3-D145-8BA0-4E7089317928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AD9E3C4A-1666-3F41-9F4C-753CE890FD3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E81F828A-D68A-134B-A1AA-425C9CB71622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8017D28A-B15A-C646-B610-3F617B6C4E3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7600BF59-E123-234F-A8E5-42D668BFF506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9B1DFFA1-D8CC-B342-A537-43EE7D55FC0A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2A01DF3B-2A31-D34F-9E3D-9CDFA3880024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25987951-5DF5-3642-838E-7CE3E52C9F21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D4714E38-D200-214E-BFB8-10F6C09D428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C1323E78-CA98-C549-93D6-CC38AB647949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3679FD5F-0BFF-9243-AA1E-13D8B7717C35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741711BA-189E-8147-86ED-6E3FA7946E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D74EA305-7941-CE4D-BC8E-A1D54FC6696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ACE633B4-63BA-2441-81E1-55AF9A05E5D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56483EDA-75FD-FF4E-96DD-56B91152AED7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759FF832-CED6-AF4B-866F-E34F7C7D7F7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2FC26AAA-82A7-2041-9600-C5D143F60516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B0C90187-C02D-BB4F-9A28-01B881B516BE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42EA2CCB-B954-5946-8104-F7269AFF6CB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4B55ADA-46E5-6543-AD73-DD286B64409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FB9B862-FEEF-CB40-A68A-D12428ECA3B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47C1E55C-3048-F745-BA8D-B8C4D52AEB7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D9BDE3A7-351C-FF44-8284-454C4E439F29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A41EBFED-9547-6143-A571-44EDA3B00704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B900C0CE-1B88-5647-A509-DA1F64897E2B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399462C-9599-434E-86EE-04936272705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FA639EFE-32AF-0F43-BD6E-109F2F6D4EB4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1702A825-D396-114E-B0C3-0E48DF41164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D67F24AD-8298-8740-BD41-5488939EC3C4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AD1AC234-57FA-B64E-B470-54E144B181C2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B70EAA73-7BEF-C743-AD05-479A2E76FF3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2576BF3B-E262-9E45-8EED-349BD04A0F4D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6558F74-6530-0646-95DC-EF62BA1D6C8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85036A21-28A7-E544-8A62-E99F66823F45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27AB8FF4-B656-924A-BD4E-5CAE86D86851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53C141CB-EDAA-AB41-8189-4C07CCA2BA9B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426D77C8-9DA3-364D-BDF3-94B4A93D5BBE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A0A363FF-D9FF-3440-9554-316F71A66CA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EF1ADEA1-7EF8-B442-8085-BBD07AEE354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6536E806-8AD9-4940-8462-921850DAFB2D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C9CA4179-B980-6B4F-9E68-F0047E47262C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F6063695-5CF4-3E49-AEDD-C17C7CBDF94F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1E89E615-D5AD-B64F-8BE3-9BBFF66B3C75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5E6E025E-5491-464E-9CD2-7BA2F4617EC1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A00E57C9-6E57-D74B-8370-ECC72BF9606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914596D1-5A22-D744-843C-9DD33C1E558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679258EA-508C-6645-8D84-0188AA85D015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  <author>Janka Petravic</author>
  </authors>
  <commentList>
    <comment ref="B5" authorId="0" shapeId="0" xr:uid="{562DF947-5575-EA45-9F92-58BDA705B6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B6" authorId="1" shapeId="0" xr:uid="{00000000-0006-0000-00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calculated, this is why it is grey -f formula should be in the input sheet</t>
        </r>
      </text>
    </comment>
    <comment ref="C7" authorId="0" shapeId="0" xr:uid="{97CC87D8-0AE9-E440-BA77-8C8E2740FFD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2" shapeId="0" xr:uid="{00000000-0006-0000-0000-000002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B19" authorId="0" shapeId="0" xr:uid="{276656B3-333D-7647-BDA2-F33EDF6FFB2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1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1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1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3" authorId="1" shapeId="0" xr:uid="{00000000-0006-0000-00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4" authorId="1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6" authorId="1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1" shapeId="0" xr:uid="{BE480AF7-77DA-3842-A5F2-33A537A24B38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E57D8ED8-067F-4F4F-88F0-DE83A4B8F94F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B5118AEB-5256-9B4B-99C2-D34A304881F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EFEEEEDE-2EE5-D447-9216-8B82EC92BA4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911E7EB1-3114-9146-94A3-800F60EF6E5B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C30BF8F0-3F96-0541-8497-88B816A1FEAA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BE2E3F51-CE93-A348-A822-E9F4B9F1EE61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F7571AD9-B6B9-6B46-B34B-C6EEEFA23187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265CDB59-4052-9E49-8E72-FFBF809FE93E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81BDD3CF-F8AE-5C42-9247-F4D53F159B12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485297EC-C18A-F844-9B7A-0644876CC367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BDE0F9FB-5FE6-3B4A-90DE-00389055C491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704D3847-F54B-ED42-A649-67695FD930F8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7CA2EB1F-55AB-3C45-B8AF-3C4E719A8ACD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EDB40348-FD2B-D440-84E0-E09768E2463C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19964C91-BE9C-ED44-9295-DB8B002DF1F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DDFF89A9-7738-EA41-B2FC-E26D64BB7508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6F89DB29-AC90-974C-A7D8-DF1AECBBF6B3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B309921E-C395-D54D-B1E6-CD33F8E6DF0E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AE892A88-A10B-B54B-9C5C-5889861306CE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8882342-F484-FC48-8E54-DD976721AFF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CD9D5B55-2013-2E4E-88FE-A23BD9B6469A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Mutually exclusive with AMS, target = 1 - coverage of AMS - pregnant at risk of malaria not receiving IPTp or bednets</t>
        </r>
      </text>
    </comment>
    <comment ref="B28" authorId="3" shapeId="0" xr:uid="{BB2CC1D0-7A46-3548-BDA0-1755DE4CBA53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BE3D7367-44C4-F043-BCC5-0E3BBD1F1BE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C8CC0E9B-CBCF-244C-8649-AF3836D2E764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60380D9F-7A8C-F141-95AF-9BAF21EA9705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B42" authorId="3" shapeId="0" xr:uid="{69FFD398-8DC6-214A-9990-CABE55AFDE2F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718EF032-3D88-4646-9F81-7C9C11138974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4B3FB6AF-22C4-204E-B569-43CE1F80FBD8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C6C95EF0-960F-3A48-AFFE-78814BC0ABB5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7DDEE71F-77A4-7C4C-B147-32656C51E7D9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5B1989B5-09E2-754D-B4AE-83D642B83EC5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29FDAA9A-77B3-A24B-BA3A-E1A3314A505B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CBD507E8-9B86-1144-9FF9-915DAE2BDE6D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ACE17EE3-F7B0-744D-8412-FAD207C6A6FC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7F0A9FA6-3A27-2F4B-A482-30A245ABF47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FC704A90-2CC0-DE47-9D42-52BFA56071C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D10" authorId="0" shapeId="0" xr:uid="{00000000-0006-0000-05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5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5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5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5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E7F5F13C-CB8F-DF4E-9854-796D818BD53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A9A46E0D-2CAB-5642-9A27-0129B61BEC1B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A23BF5D4-4E67-594A-A707-FE4C44443B55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23671C02-9CA0-3941-B61B-184644854028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2BD8CFC5-7575-9045-9E9E-CF1511B2BE83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2A4EA3E8-8FB9-2C43-8DC9-B6FC5024DA3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5BCFFC7E-8AF3-5648-B8AB-45A0FC82CD6D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D7670A39-4F85-344A-B8A4-8988825D785E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2416939F-9152-7342-ABF1-AC7FABC1EB1F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D08198AA-CD10-634C-9C71-3D75605D9B41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75975C5D-85BC-4840-8ABC-B447503DFCF6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4CDB5734-0E97-7F44-A95D-BEA2489B58B4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C5A883EB-ADA8-534D-8FD8-CE777FA5BF67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621EACD2-CD4A-FF46-A422-0EA978925DC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57B6DC77-1F6A-C64D-B0E3-1880A9AF0E7A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<sst xmlns="http://schemas.openxmlformats.org/spreadsheetml/2006/main" count="1408" uniqueCount="274">
  <si>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</si>
  <si>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</si>
  <si>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</si>
  <si>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</si>
  <si>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</si>
  <si>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</si>
  <si>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</si>
  <si>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</si>
  <si>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</si>
  <si>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</si>
  <si>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</si>
  <si>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</si>
  <si>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</si>
  <si>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</si>
  <si>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</si>
  <si>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</si>
  <si>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</si>
  <si>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</si>
  <si>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</si>
  <si>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</si>
  <si>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</si>
  <si>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</si>
  <si>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</si>
  <si>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</si>
  <si>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</si>
  <si>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</si>
  <si>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</si>
  <si>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</si>
  <si>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</si>
  <si>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</si>
  <si>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</si>
  <si>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</si>
  <si>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</si>
  <si>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</si>
  <si>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</si>
  <si>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</si>
  <si>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</si>
  <si>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</si>
  <si>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</si>
  <si>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</si>
  <si>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</si>
  <si>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</si>
  <si>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</si>
  <si>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</si>
  <si>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</si>
  <si>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</si>
  <si>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</si>
  <si>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</si>
  <si>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</si>
  <si>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</si>
  <si>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</si>
  <si>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</si>
  <si>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</si>
  <si>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</si>
  <si>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</si>
  <si>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</si>
  <si>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</si>
  <si>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</si>
  <si>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</si>
  <si>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</si>
  <si>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</si>
  <si>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</si>
  <si>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</si>
  <si>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</si>
  <si>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</si>
  <si>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</si>
  <si>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</si>
  <si>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</si>
  <si>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</si>
  <si>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</si>
  <si>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</si>
  <si>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</si>
  <si>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</si>
  <si>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</si>
  <si>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</si>
  <si>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</si>
  <si>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</si>
  <si>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</si>
  <si>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</si>
  <si>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</si>
  <si>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</si>
  <si>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</si>
  <si>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</si>
  <si>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</si>
  <si>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</si>
  <si>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</si>
  <si>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</si>
  <si>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</si>
  <si>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</si>
  <si>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</si>
  <si>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</si>
  <si>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</si>
  <si>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</si>
  <si>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</si>
  <si>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</si>
  <si>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</si>
  <si>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</si>
  <si>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</si>
  <si>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</si>
  <si>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</si>
  <si>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</si>
  <si>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</si>
  <si>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</si>
  <si>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</si>
  <si>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</si>
  <si>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</si>
  <si>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</si>
  <si>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</si>
  <si>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</si>
  <si>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</si>
  <si>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</si>
  <si>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</si>
  <si>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</si>
  <si>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</si>
  <si>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</si>
  <si>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</si>
  <si>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</si>
  <si>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</si>
  <si>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</si>
  <si>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</si>
  <si>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</si>
  <si>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</si>
  <si>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</si>
  <si>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</si>
  <si>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</si>
  <si>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</si>
  <si>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</si>
  <si>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</si>
  <si>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</si>
  <si>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</si>
  <si>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</si>
  <si>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</si>
  <si>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</si>
  <si>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</si>
  <si>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</si>
  <si>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</si>
  <si>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</si>
  <si>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</si>
  <si>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</si>
  <si>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</si>
  <si>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</si>
  <si>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</si>
  <si>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</si>
  <si>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</si>
  <si>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</si>
  <si>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</si>
  <si>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</si>
  <si>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</si>
  <si>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</si>
  <si>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</si>
  <si>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</si>
  <si>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</si>
  <si>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</si>
  <si>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</si>
  <si>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</si>
  <si>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</si>
  <si>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</si>
  <si>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</si>
  <si>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</si>
  <si>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</si>
  <si>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</si>
  <si>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</si>
  <si>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</si>
  <si>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</si>
  <si>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</si>
  <si>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</si>
  <si>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</si>
  <si>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</si>
  <si>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</si>
  <si>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</si>
  <si>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</si>
  <si>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</si>
  <si>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</si>
  <si>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</si>
  <si>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</si>
  <si>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</si>
  <si>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</si>
  <si>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</si>
  <si>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</si>
  <si>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</si>
  <si>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</si>
  <si>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</si>
  <si>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</si>
  <si>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</si>
  <si>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</si>
  <si>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</si>
  <si>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</si>
  <si>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</si>
  <si>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</si>
  <si>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</si>
  <si>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</si>
  <si>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</si>
  <si>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</si>
  <si>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</si>
  <si>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</si>
  <si>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</si>
  <si>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</si>
  <si>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</si>
  <si>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</si>
  <si>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</si>
  <si>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</si>
  <si>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</si>
  <si>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</si>
  <si>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</si>
  <si>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</si>
  <si>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</si>
  <si>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</si>
  <si>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</si>
  <si>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</si>
  <si>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</si>
  <si>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</si>
  <si>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</si>
  <si>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</si>
  <si>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</si>
  <si>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</si>
  <si>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</si>
  <si>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</si>
  <si>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</si>
  <si>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</si>
  <si>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</si>
  <si>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</si>
  <si>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</si>
  <si>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</si>
  <si>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</si>
  <si>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</si>
  <si>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</si>
  <si>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</si>
  <si>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</si>
  <si>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</si>
  <si>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</si>
  <si>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</si>
  <si>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</si>
  <si>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</si>
  <si>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</si>
  <si>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</si>
  <si>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</si>
  <si>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</si>
  <si>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</si>
  <si>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</si>
  <si>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</si>
  <si>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</si>
  <si>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</si>
  <si>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</si>
  <si>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</si>
  <si>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</si>
  <si>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</si>
  <si>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</si>
  <si>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</si>
  <si>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</si>
  <si>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</si>
  <si>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</si>
  <si>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</si>
  <si>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</si>
  <si>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</si>
  <si>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</si>
  <si>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</si>
  <si>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</si>
  <si>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</si>
  <si>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</si>
  <si>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</si>
  <si>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</si>
  <si>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</si>
  <si>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</si>
  <si>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</si>
  <si>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</si>
  <si>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</si>
  <si>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</si>
  <si>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Available budget</t>
  </si>
  <si>
    <t>Current expenditure</t>
  </si>
  <si>
    <t>Value</t>
  </si>
  <si>
    <t>maternal</t>
  </si>
  <si>
    <t>neonatal</t>
  </si>
  <si>
    <t>infant</t>
  </si>
  <si>
    <t>under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</si>
</sst>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7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4" fillId="0" borderId="0" xfId="739" applyFont="1" applyAlignment="1"/>
    <xf numFmtId="11" fontId="4" fillId="0" borderId="0" xfId="739" applyNumberFormat="1" applyFont="1" applyAlignment="1"/>
    <xf numFmtId="0" fontId="12" fillId="0" borderId="0" xfId="739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900DE6F1-ADAB-AF49-9C61-4C89A06E5A00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F31E-72FB-3644-BBE6-3720ECD4E8DB}">
  <sheetPr>
    <tabColor theme="7" tint="-0.249977111117893"/>
  </sheetPr>
  <dimension ref="A1:B3"/>
  <sheetViews>
    <sheetView workbookViewId="0">
      <selection activeCell="B4" sqref="B4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4" t="s">
        <v>253</v>
      </c>
      <c r="B1" s="154" t="s">
        <v>269</v>
      </c>
    </row>
    <row r="2" spans="1:2" x14ac:dyDescent="0.15">
      <c r="A2" s="154" t="s">
        <v>268</v>
      </c>
      <c r="B2" s="155">
        <v>329810.39545454545</v>
      </c>
    </row>
    <row r="3" spans="1:2" x14ac:dyDescent="0.15">
      <c r="A3" s="154" t="s">
        <v>267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zoomScale="150" workbookViewId="0">
      <selection activeCell="F3" sqref="F3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50">
        <f>1-D2-E2-F2</f>
        <v>0.71324999999999994</v>
      </c>
      <c r="D2" s="151">
        <v>0.16692000000000001</v>
      </c>
      <c r="E2" s="151">
        <v>0.10057000000000001</v>
      </c>
      <c r="F2" s="151">
        <v>1.9259999999999999E-2</v>
      </c>
    </row>
    <row r="3" spans="1:6" ht="15.75" customHeight="1" x14ac:dyDescent="0.15">
      <c r="A3" s="10"/>
      <c r="C3" s="140"/>
      <c r="D3" s="141"/>
      <c r="E3" s="141"/>
      <c r="F3" s="141"/>
    </row>
    <row r="4" spans="1:6" ht="15.75" customHeight="1" x14ac:dyDescent="0.15">
      <c r="A4" s="10"/>
      <c r="C4" s="140"/>
      <c r="D4" s="141"/>
      <c r="E4" s="141"/>
      <c r="F4" s="141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7">
        <v>1</v>
      </c>
      <c r="D7" s="37">
        <v>2.52</v>
      </c>
      <c r="E7" s="37">
        <v>1.96</v>
      </c>
      <c r="F7" s="37">
        <v>4.1900000000000004</v>
      </c>
    </row>
    <row r="8" spans="1:6" ht="15.75" customHeight="1" x14ac:dyDescent="0.2">
      <c r="B8" t="s">
        <v>144</v>
      </c>
      <c r="C8" s="37">
        <v>1</v>
      </c>
      <c r="D8" s="37">
        <v>2.52</v>
      </c>
      <c r="E8" s="37">
        <v>1.96</v>
      </c>
      <c r="F8" s="37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2.0699999999999998</v>
      </c>
      <c r="E13" s="5">
        <v>8.02</v>
      </c>
      <c r="F13" s="5">
        <v>11.54</v>
      </c>
    </row>
    <row r="14" spans="1:6" ht="15.75" customHeight="1" x14ac:dyDescent="0.15">
      <c r="B14" s="5" t="s">
        <v>16</v>
      </c>
      <c r="C14" s="5">
        <v>1</v>
      </c>
      <c r="D14">
        <v>2.0699999999999998</v>
      </c>
      <c r="E14" s="5">
        <v>8.02</v>
      </c>
      <c r="F14" s="5">
        <v>11.54</v>
      </c>
    </row>
    <row r="15" spans="1:6" ht="15.75" customHeight="1" x14ac:dyDescent="0.15">
      <c r="B15" s="5" t="s">
        <v>18</v>
      </c>
      <c r="C15" s="5">
        <v>1</v>
      </c>
      <c r="D15">
        <v>2.0699999999999998</v>
      </c>
      <c r="E15" s="5">
        <v>8.02</v>
      </c>
      <c r="F15" s="5">
        <v>11.54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6" t="s">
        <v>188</v>
      </c>
      <c r="C23" s="69">
        <v>1</v>
      </c>
      <c r="D23" s="69">
        <v>1.52</v>
      </c>
      <c r="E23" s="69">
        <v>1.75</v>
      </c>
      <c r="F23" s="69">
        <v>3.14</v>
      </c>
      <c r="G23" s="70"/>
    </row>
    <row r="24" spans="1:7" ht="15.75" customHeight="1" x14ac:dyDescent="0.15">
      <c r="B24" s="66" t="s">
        <v>189</v>
      </c>
      <c r="C24" s="69">
        <v>1</v>
      </c>
      <c r="D24" s="69">
        <v>1.2</v>
      </c>
      <c r="E24" s="69">
        <v>1.4</v>
      </c>
      <c r="F24" s="69">
        <v>1.6</v>
      </c>
      <c r="G24" s="70"/>
    </row>
    <row r="25" spans="1:7" ht="15.75" customHeight="1" x14ac:dyDescent="0.15">
      <c r="B25" s="66" t="s">
        <v>190</v>
      </c>
      <c r="C25" s="69">
        <v>1</v>
      </c>
      <c r="D25" s="69">
        <v>1.2</v>
      </c>
      <c r="E25" s="69">
        <v>1.4</v>
      </c>
      <c r="F25" s="69">
        <v>1.6</v>
      </c>
      <c r="G25" s="70"/>
    </row>
    <row r="26" spans="1:7" ht="15.75" customHeight="1" x14ac:dyDescent="0.15">
      <c r="B26" s="67" t="s">
        <v>191</v>
      </c>
      <c r="C26" s="69">
        <v>1</v>
      </c>
      <c r="D26" s="69">
        <v>1.52</v>
      </c>
      <c r="E26" s="69">
        <v>1.75</v>
      </c>
      <c r="F26" s="69">
        <v>1.73</v>
      </c>
      <c r="G26" s="70"/>
    </row>
    <row r="27" spans="1:7" ht="15.75" customHeight="1" x14ac:dyDescent="0.15">
      <c r="B27" s="67" t="s">
        <v>192</v>
      </c>
      <c r="C27" s="69">
        <v>1</v>
      </c>
      <c r="D27" s="69">
        <v>1</v>
      </c>
      <c r="E27" s="69">
        <v>1</v>
      </c>
      <c r="F27" s="69">
        <v>1</v>
      </c>
      <c r="G27" s="70"/>
    </row>
    <row r="28" spans="1:7" ht="15.75" customHeight="1" x14ac:dyDescent="0.15">
      <c r="B28" s="67" t="s">
        <v>193</v>
      </c>
      <c r="C28" s="69">
        <v>1</v>
      </c>
      <c r="D28" s="69">
        <v>1</v>
      </c>
      <c r="E28" s="69">
        <v>1</v>
      </c>
      <c r="F28" s="69">
        <v>1</v>
      </c>
      <c r="G28" s="70"/>
    </row>
    <row r="29" spans="1:7" ht="15.75" customHeight="1" x14ac:dyDescent="0.15">
      <c r="B29" s="68" t="s">
        <v>194</v>
      </c>
      <c r="C29" s="69">
        <v>1</v>
      </c>
      <c r="D29" s="69">
        <v>1.52</v>
      </c>
      <c r="E29" s="69">
        <v>1.75</v>
      </c>
      <c r="F29" s="69">
        <v>1.52</v>
      </c>
      <c r="G29" s="70"/>
    </row>
    <row r="30" spans="1:7" ht="15.75" customHeight="1" x14ac:dyDescent="0.15">
      <c r="B30" s="68" t="s">
        <v>195</v>
      </c>
      <c r="C30" s="69">
        <v>1</v>
      </c>
      <c r="D30" s="69">
        <v>1</v>
      </c>
      <c r="E30" s="69">
        <v>1.33</v>
      </c>
      <c r="F30" s="69">
        <v>1</v>
      </c>
      <c r="G30" s="70"/>
    </row>
    <row r="31" spans="1:7" ht="15.75" customHeight="1" x14ac:dyDescent="0.15">
      <c r="B31" s="68" t="s">
        <v>196</v>
      </c>
      <c r="C31" s="69">
        <v>1</v>
      </c>
      <c r="D31" s="69">
        <v>1</v>
      </c>
      <c r="E31" s="69">
        <v>1.33</v>
      </c>
      <c r="F31" s="69">
        <v>1</v>
      </c>
      <c r="G31" s="70"/>
    </row>
    <row r="32" spans="1:7" ht="15.75" customHeight="1" x14ac:dyDescent="0.15">
      <c r="B32" s="65"/>
      <c r="C32" s="69"/>
      <c r="D32" s="69"/>
      <c r="E32" s="69"/>
      <c r="F32" s="69"/>
      <c r="G32" s="70"/>
    </row>
    <row r="33" spans="1:7" ht="15.75" customHeight="1" x14ac:dyDescent="0.15">
      <c r="C33" s="70"/>
      <c r="D33" s="70"/>
      <c r="E33" s="70"/>
      <c r="F33" s="70"/>
      <c r="G33" s="70"/>
    </row>
    <row r="34" spans="1:7" ht="15.75" customHeight="1" x14ac:dyDescent="0.15">
      <c r="B34" s="10"/>
      <c r="C34" s="71"/>
      <c r="D34" s="71"/>
      <c r="E34" s="71"/>
      <c r="F34" s="71"/>
      <c r="G34" s="70"/>
    </row>
    <row r="35" spans="1:7" ht="15.75" customHeight="1" x14ac:dyDescent="0.15">
      <c r="A35" s="10" t="s">
        <v>203</v>
      </c>
      <c r="B35" s="65" t="s">
        <v>184</v>
      </c>
      <c r="C35" s="69">
        <v>1</v>
      </c>
      <c r="D35" s="72">
        <v>1</v>
      </c>
      <c r="E35" s="72">
        <v>1</v>
      </c>
      <c r="F35" s="72">
        <v>1</v>
      </c>
      <c r="G35" s="70"/>
    </row>
    <row r="36" spans="1:7" ht="15.75" customHeight="1" x14ac:dyDescent="0.15">
      <c r="B36" s="65" t="s">
        <v>185</v>
      </c>
      <c r="C36" s="69">
        <v>1</v>
      </c>
      <c r="D36" s="72">
        <v>1.41</v>
      </c>
      <c r="E36" s="72">
        <v>1.49</v>
      </c>
      <c r="F36" s="72">
        <v>3.03</v>
      </c>
      <c r="G36" s="70"/>
    </row>
    <row r="37" spans="1:7" ht="15.75" customHeight="1" x14ac:dyDescent="0.15">
      <c r="B37" s="65" t="s">
        <v>186</v>
      </c>
      <c r="C37" s="69">
        <v>1</v>
      </c>
      <c r="D37" s="72">
        <v>1.18</v>
      </c>
      <c r="E37" s="72">
        <v>1.1000000000000001</v>
      </c>
      <c r="F37" s="72">
        <v>1.77</v>
      </c>
      <c r="G37" s="70"/>
    </row>
    <row r="38" spans="1:7" ht="15.75" customHeight="1" x14ac:dyDescent="0.15">
      <c r="B38" s="65" t="s">
        <v>187</v>
      </c>
      <c r="C38" s="69">
        <v>1</v>
      </c>
      <c r="D38" s="72">
        <v>1</v>
      </c>
      <c r="E38" s="72">
        <v>1</v>
      </c>
      <c r="F38" s="72">
        <v>1</v>
      </c>
      <c r="G38" s="70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50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50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50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50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2" t="s">
        <v>233</v>
      </c>
      <c r="B18" s="41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3"/>
      <c r="B19" s="41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2">
        <v>1</v>
      </c>
      <c r="D25" s="32">
        <v>1</v>
      </c>
      <c r="E25" s="32">
        <v>1</v>
      </c>
      <c r="F25" s="32">
        <v>1</v>
      </c>
      <c r="G25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9" t="s">
        <v>10</v>
      </c>
    </row>
    <row r="2" spans="1:10" x14ac:dyDescent="0.15">
      <c r="A2" s="10" t="s">
        <v>153</v>
      </c>
      <c r="B2" s="156" t="s">
        <v>72</v>
      </c>
      <c r="C2" t="s">
        <v>149</v>
      </c>
      <c r="D2" s="38">
        <v>1</v>
      </c>
      <c r="E2" s="38">
        <v>1</v>
      </c>
      <c r="F2" s="38">
        <v>1</v>
      </c>
      <c r="G2" s="38">
        <v>1</v>
      </c>
      <c r="H2" s="38">
        <v>1</v>
      </c>
    </row>
    <row r="3" spans="1:10" x14ac:dyDescent="0.15">
      <c r="B3" s="156"/>
      <c r="C3" t="s">
        <v>150</v>
      </c>
      <c r="D3" s="38">
        <v>1</v>
      </c>
      <c r="E3" s="38">
        <v>1</v>
      </c>
      <c r="F3" s="38">
        <v>1</v>
      </c>
      <c r="G3" s="38">
        <v>1</v>
      </c>
      <c r="H3" s="38">
        <v>1</v>
      </c>
      <c r="J3" s="38"/>
    </row>
    <row r="4" spans="1:10" x14ac:dyDescent="0.15">
      <c r="B4" s="156"/>
      <c r="C4" t="s">
        <v>160</v>
      </c>
      <c r="D4" s="38">
        <v>1</v>
      </c>
      <c r="E4" s="38">
        <v>1</v>
      </c>
      <c r="F4" s="38">
        <v>1</v>
      </c>
      <c r="G4" s="38">
        <v>1</v>
      </c>
      <c r="H4" s="38">
        <v>1</v>
      </c>
      <c r="J4" s="38"/>
    </row>
    <row r="5" spans="1:10" x14ac:dyDescent="0.15">
      <c r="B5" s="156" t="s">
        <v>6</v>
      </c>
      <c r="C5" t="s">
        <v>149</v>
      </c>
      <c r="D5" s="38">
        <v>5.16</v>
      </c>
      <c r="E5" s="38">
        <v>1</v>
      </c>
      <c r="F5" s="38">
        <v>1</v>
      </c>
      <c r="G5" s="38">
        <v>1</v>
      </c>
      <c r="H5" s="40">
        <v>1</v>
      </c>
    </row>
    <row r="6" spans="1:10" x14ac:dyDescent="0.15">
      <c r="B6" s="156"/>
      <c r="C6" t="s">
        <v>150</v>
      </c>
      <c r="D6" s="38">
        <v>5.16</v>
      </c>
      <c r="E6" s="38">
        <v>1</v>
      </c>
      <c r="F6" s="38">
        <v>1</v>
      </c>
      <c r="G6" s="38">
        <v>1</v>
      </c>
      <c r="H6" s="40">
        <v>1</v>
      </c>
    </row>
    <row r="7" spans="1:10" x14ac:dyDescent="0.15">
      <c r="B7" s="156"/>
      <c r="C7" t="s">
        <v>160</v>
      </c>
      <c r="D7" s="38">
        <v>1</v>
      </c>
      <c r="E7" s="38">
        <v>1</v>
      </c>
      <c r="F7" s="38">
        <v>1</v>
      </c>
      <c r="G7" s="38">
        <v>1</v>
      </c>
      <c r="H7" s="38">
        <v>1</v>
      </c>
    </row>
    <row r="8" spans="1:10" x14ac:dyDescent="0.15">
      <c r="B8" s="156" t="s">
        <v>7</v>
      </c>
      <c r="C8" t="s">
        <v>149</v>
      </c>
      <c r="D8" s="38">
        <v>1</v>
      </c>
      <c r="E8" s="38">
        <v>5.16</v>
      </c>
      <c r="F8" s="38">
        <v>1</v>
      </c>
      <c r="G8" s="38">
        <v>1</v>
      </c>
      <c r="H8" s="40">
        <v>1</v>
      </c>
    </row>
    <row r="9" spans="1:10" x14ac:dyDescent="0.15">
      <c r="B9" s="156"/>
      <c r="C9" t="s">
        <v>150</v>
      </c>
      <c r="D9" s="38">
        <v>1</v>
      </c>
      <c r="E9" s="38">
        <v>5.16</v>
      </c>
      <c r="F9" s="38">
        <v>1</v>
      </c>
      <c r="G9" s="38">
        <v>1</v>
      </c>
      <c r="H9" s="40">
        <v>1</v>
      </c>
    </row>
    <row r="10" spans="1:10" x14ac:dyDescent="0.15">
      <c r="B10" s="156"/>
      <c r="C10" t="s">
        <v>160</v>
      </c>
      <c r="D10" s="38">
        <v>1</v>
      </c>
      <c r="E10" s="38">
        <v>1</v>
      </c>
      <c r="F10" s="38">
        <v>1</v>
      </c>
      <c r="G10" s="38">
        <v>1</v>
      </c>
      <c r="H10" s="38">
        <v>1</v>
      </c>
    </row>
    <row r="11" spans="1:10" x14ac:dyDescent="0.15">
      <c r="B11" s="156" t="s">
        <v>8</v>
      </c>
      <c r="C11" t="s">
        <v>149</v>
      </c>
      <c r="D11" s="38">
        <v>1</v>
      </c>
      <c r="E11" s="38">
        <v>1</v>
      </c>
      <c r="F11" s="38">
        <v>1.82</v>
      </c>
      <c r="G11" s="38">
        <v>1</v>
      </c>
      <c r="H11" s="40">
        <v>1</v>
      </c>
    </row>
    <row r="12" spans="1:10" x14ac:dyDescent="0.15">
      <c r="B12" s="156"/>
      <c r="C12" t="s">
        <v>150</v>
      </c>
      <c r="D12" s="38">
        <v>1</v>
      </c>
      <c r="E12" s="38">
        <v>1</v>
      </c>
      <c r="F12" s="38">
        <v>1.82</v>
      </c>
      <c r="G12" s="38">
        <v>1</v>
      </c>
      <c r="H12" s="40">
        <v>1</v>
      </c>
    </row>
    <row r="13" spans="1:10" x14ac:dyDescent="0.15">
      <c r="B13" s="156"/>
      <c r="C13" t="s">
        <v>160</v>
      </c>
      <c r="D13" s="38">
        <v>1</v>
      </c>
      <c r="E13" s="38">
        <v>1</v>
      </c>
      <c r="F13" s="38">
        <v>1</v>
      </c>
      <c r="G13" s="38">
        <v>1</v>
      </c>
      <c r="H13" s="38">
        <v>1</v>
      </c>
    </row>
    <row r="14" spans="1:10" x14ac:dyDescent="0.15">
      <c r="B14" s="156" t="s">
        <v>9</v>
      </c>
      <c r="C14" t="s">
        <v>149</v>
      </c>
      <c r="D14" s="38">
        <v>1</v>
      </c>
      <c r="E14" s="38">
        <v>1</v>
      </c>
      <c r="F14" s="38">
        <v>1</v>
      </c>
      <c r="G14" s="38">
        <v>1.82</v>
      </c>
      <c r="H14" s="40">
        <v>1</v>
      </c>
    </row>
    <row r="15" spans="1:10" x14ac:dyDescent="0.15">
      <c r="B15" s="156"/>
      <c r="C15" t="s">
        <v>150</v>
      </c>
      <c r="D15" s="38">
        <v>1</v>
      </c>
      <c r="E15" s="38">
        <v>1</v>
      </c>
      <c r="F15" s="38">
        <v>1</v>
      </c>
      <c r="G15" s="38">
        <v>1.82</v>
      </c>
      <c r="H15" s="40">
        <v>1</v>
      </c>
    </row>
    <row r="16" spans="1:10" x14ac:dyDescent="0.15">
      <c r="B16" s="156"/>
      <c r="C16" t="s">
        <v>160</v>
      </c>
      <c r="D16" s="38">
        <v>1</v>
      </c>
      <c r="E16" s="38">
        <v>1</v>
      </c>
      <c r="F16" s="38">
        <v>1</v>
      </c>
      <c r="G16" s="38">
        <v>1</v>
      </c>
      <c r="H16" s="38">
        <v>1</v>
      </c>
    </row>
    <row r="17" spans="1:8" x14ac:dyDescent="0.15">
      <c r="B17" s="98" t="s">
        <v>94</v>
      </c>
      <c r="C17" t="s">
        <v>160</v>
      </c>
      <c r="D17" s="45">
        <v>1.05</v>
      </c>
      <c r="E17" s="45">
        <v>1.05</v>
      </c>
      <c r="F17" s="45">
        <v>1.05</v>
      </c>
      <c r="G17" s="45">
        <v>1.05</v>
      </c>
      <c r="H17" s="45">
        <v>1</v>
      </c>
    </row>
    <row r="18" spans="1:8" x14ac:dyDescent="0.15">
      <c r="D18" s="40"/>
      <c r="E18" s="40"/>
      <c r="F18" s="40"/>
      <c r="G18" s="40"/>
      <c r="H18" s="40"/>
    </row>
    <row r="19" spans="1:8" x14ac:dyDescent="0.15">
      <c r="A19" s="42" t="s">
        <v>154</v>
      </c>
      <c r="B19" s="156" t="s">
        <v>72</v>
      </c>
      <c r="C19" t="s">
        <v>149</v>
      </c>
      <c r="D19" s="38">
        <v>1</v>
      </c>
      <c r="E19" s="38">
        <v>1</v>
      </c>
      <c r="F19" s="38">
        <v>1</v>
      </c>
      <c r="G19" s="38">
        <v>1</v>
      </c>
      <c r="H19" s="38">
        <v>1</v>
      </c>
    </row>
    <row r="20" spans="1:8" x14ac:dyDescent="0.15">
      <c r="B20" s="156"/>
      <c r="C20" t="s">
        <v>150</v>
      </c>
      <c r="D20" s="38">
        <v>1</v>
      </c>
      <c r="E20" s="38">
        <v>1</v>
      </c>
      <c r="F20" s="38">
        <v>1</v>
      </c>
      <c r="G20" s="38">
        <v>1</v>
      </c>
      <c r="H20" s="38">
        <v>1</v>
      </c>
    </row>
    <row r="21" spans="1:8" x14ac:dyDescent="0.15">
      <c r="B21" s="156"/>
      <c r="C21" t="s">
        <v>160</v>
      </c>
      <c r="D21" s="38">
        <v>1</v>
      </c>
      <c r="E21" s="38">
        <v>1</v>
      </c>
      <c r="F21" s="38">
        <v>1</v>
      </c>
      <c r="G21" s="38">
        <v>1</v>
      </c>
      <c r="H21" s="38">
        <v>1</v>
      </c>
    </row>
    <row r="22" spans="1:8" x14ac:dyDescent="0.15">
      <c r="B22" s="156" t="s">
        <v>6</v>
      </c>
      <c r="C22" t="s">
        <v>149</v>
      </c>
      <c r="D22" s="38">
        <v>1</v>
      </c>
      <c r="E22" s="38">
        <v>1</v>
      </c>
      <c r="F22" s="38">
        <v>1</v>
      </c>
      <c r="G22" s="38">
        <v>1</v>
      </c>
      <c r="H22" s="38">
        <v>1</v>
      </c>
    </row>
    <row r="23" spans="1:8" x14ac:dyDescent="0.15">
      <c r="B23" s="156"/>
      <c r="C23" t="s">
        <v>150</v>
      </c>
      <c r="D23" s="38">
        <v>1</v>
      </c>
      <c r="E23" s="38">
        <v>1</v>
      </c>
      <c r="F23" s="38">
        <v>1</v>
      </c>
      <c r="G23" s="38">
        <v>1</v>
      </c>
      <c r="H23" s="38">
        <v>1</v>
      </c>
    </row>
    <row r="24" spans="1:8" x14ac:dyDescent="0.15">
      <c r="B24" s="156"/>
      <c r="C24" t="s">
        <v>160</v>
      </c>
      <c r="D24" s="38">
        <v>1</v>
      </c>
      <c r="E24" s="38">
        <v>1</v>
      </c>
      <c r="F24" s="38">
        <v>1</v>
      </c>
      <c r="G24" s="38">
        <v>1</v>
      </c>
      <c r="H24" s="38">
        <v>1</v>
      </c>
    </row>
    <row r="25" spans="1:8" x14ac:dyDescent="0.15">
      <c r="B25" s="156" t="s">
        <v>7</v>
      </c>
      <c r="C25" t="s">
        <v>149</v>
      </c>
      <c r="D25" s="38">
        <v>1</v>
      </c>
      <c r="E25" s="38">
        <v>1</v>
      </c>
      <c r="F25" s="38">
        <v>1</v>
      </c>
      <c r="G25" s="38">
        <v>1</v>
      </c>
      <c r="H25" s="38">
        <v>1</v>
      </c>
    </row>
    <row r="26" spans="1:8" x14ac:dyDescent="0.15">
      <c r="B26" s="156"/>
      <c r="C26" t="s">
        <v>150</v>
      </c>
      <c r="D26" s="38">
        <v>1</v>
      </c>
      <c r="E26" s="38">
        <v>1</v>
      </c>
      <c r="F26" s="38">
        <v>1</v>
      </c>
      <c r="G26" s="38">
        <v>1</v>
      </c>
      <c r="H26" s="38">
        <v>1</v>
      </c>
    </row>
    <row r="27" spans="1:8" x14ac:dyDescent="0.15">
      <c r="B27" s="156"/>
      <c r="C27" t="s">
        <v>160</v>
      </c>
      <c r="D27" s="38">
        <v>1</v>
      </c>
      <c r="E27" s="38">
        <v>1</v>
      </c>
      <c r="F27" s="38">
        <v>1</v>
      </c>
      <c r="G27" s="38">
        <v>1</v>
      </c>
      <c r="H27" s="38">
        <v>1</v>
      </c>
    </row>
    <row r="28" spans="1:8" x14ac:dyDescent="0.15">
      <c r="B28" s="156" t="s">
        <v>8</v>
      </c>
      <c r="C28" t="s">
        <v>149</v>
      </c>
      <c r="D28" s="38">
        <v>1</v>
      </c>
      <c r="E28" s="38">
        <v>1</v>
      </c>
      <c r="F28" s="38">
        <v>1.82</v>
      </c>
      <c r="G28" s="38">
        <v>1</v>
      </c>
      <c r="H28" s="38">
        <v>1</v>
      </c>
    </row>
    <row r="29" spans="1:8" x14ac:dyDescent="0.15">
      <c r="B29" s="156"/>
      <c r="C29" t="s">
        <v>150</v>
      </c>
      <c r="D29" s="38">
        <v>1</v>
      </c>
      <c r="E29" s="38">
        <v>1</v>
      </c>
      <c r="F29" s="38">
        <v>1.82</v>
      </c>
      <c r="G29" s="38">
        <v>1</v>
      </c>
      <c r="H29" s="38">
        <v>1</v>
      </c>
    </row>
    <row r="30" spans="1:8" x14ac:dyDescent="0.15">
      <c r="B30" s="156"/>
      <c r="C30" t="s">
        <v>160</v>
      </c>
      <c r="D30" s="38">
        <v>1</v>
      </c>
      <c r="E30" s="38">
        <v>1</v>
      </c>
      <c r="F30" s="38">
        <v>1</v>
      </c>
      <c r="G30" s="38">
        <v>1</v>
      </c>
      <c r="H30" s="38">
        <v>1</v>
      </c>
    </row>
    <row r="31" spans="1:8" x14ac:dyDescent="0.15">
      <c r="B31" s="156" t="s">
        <v>9</v>
      </c>
      <c r="C31" t="s">
        <v>149</v>
      </c>
      <c r="D31" s="38">
        <v>1</v>
      </c>
      <c r="E31" s="38">
        <v>1</v>
      </c>
      <c r="F31" s="38">
        <v>1</v>
      </c>
      <c r="G31" s="38">
        <v>1.82</v>
      </c>
      <c r="H31" s="38">
        <v>1</v>
      </c>
    </row>
    <row r="32" spans="1:8" x14ac:dyDescent="0.15">
      <c r="B32" s="156"/>
      <c r="C32" t="s">
        <v>150</v>
      </c>
      <c r="D32" s="38">
        <v>1</v>
      </c>
      <c r="E32" s="38">
        <v>1</v>
      </c>
      <c r="F32" s="38">
        <v>1</v>
      </c>
      <c r="G32" s="38">
        <v>1.82</v>
      </c>
      <c r="H32" s="38">
        <v>1</v>
      </c>
    </row>
    <row r="33" spans="1:9" x14ac:dyDescent="0.15">
      <c r="B33" s="156"/>
      <c r="C33" t="s">
        <v>160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</row>
    <row r="34" spans="1:9" x14ac:dyDescent="0.15">
      <c r="B34" s="44" t="s">
        <v>94</v>
      </c>
      <c r="C34" t="s">
        <v>160</v>
      </c>
      <c r="D34" s="45">
        <v>1.05</v>
      </c>
      <c r="E34" s="45">
        <v>1.05</v>
      </c>
      <c r="F34" s="45">
        <v>1.05</v>
      </c>
      <c r="G34" s="45">
        <v>1.05</v>
      </c>
      <c r="H34" s="45">
        <v>1</v>
      </c>
    </row>
    <row r="36" spans="1:9" x14ac:dyDescent="0.15">
      <c r="A36" s="10" t="s">
        <v>183</v>
      </c>
      <c r="B36" s="156" t="s">
        <v>72</v>
      </c>
      <c r="C36" t="s">
        <v>149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</row>
    <row r="37" spans="1:9" x14ac:dyDescent="0.15">
      <c r="B37" s="156"/>
      <c r="C37" t="s">
        <v>150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</row>
    <row r="38" spans="1:9" x14ac:dyDescent="0.15">
      <c r="B38" s="156"/>
      <c r="C38" t="s">
        <v>160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/>
    </row>
    <row r="39" spans="1:9" x14ac:dyDescent="0.15">
      <c r="B39" s="156" t="s">
        <v>6</v>
      </c>
      <c r="C39" t="s">
        <v>149</v>
      </c>
      <c r="D39" s="38">
        <v>1</v>
      </c>
      <c r="E39" s="38">
        <v>1</v>
      </c>
      <c r="F39" s="38">
        <v>1</v>
      </c>
      <c r="G39" s="38">
        <v>1</v>
      </c>
      <c r="H39" s="38">
        <v>1</v>
      </c>
    </row>
    <row r="40" spans="1:9" x14ac:dyDescent="0.15">
      <c r="B40" s="156"/>
      <c r="C40" t="s">
        <v>150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</row>
    <row r="41" spans="1:9" x14ac:dyDescent="0.15">
      <c r="B41" s="156"/>
      <c r="C41" t="s">
        <v>160</v>
      </c>
      <c r="D41" s="38">
        <v>1</v>
      </c>
      <c r="E41" s="38">
        <v>1</v>
      </c>
      <c r="F41" s="38">
        <v>1</v>
      </c>
      <c r="G41" s="38">
        <v>1</v>
      </c>
      <c r="H41" s="38">
        <v>1</v>
      </c>
    </row>
    <row r="42" spans="1:9" x14ac:dyDescent="0.15">
      <c r="B42" s="156" t="s">
        <v>7</v>
      </c>
      <c r="C42" t="s">
        <v>149</v>
      </c>
      <c r="D42" s="38">
        <v>1</v>
      </c>
      <c r="E42" s="38">
        <v>1</v>
      </c>
      <c r="F42" s="38">
        <v>1</v>
      </c>
      <c r="G42" s="38">
        <v>1</v>
      </c>
      <c r="H42" s="38">
        <v>1</v>
      </c>
    </row>
    <row r="43" spans="1:9" x14ac:dyDescent="0.15">
      <c r="B43" s="156"/>
      <c r="C43" t="s">
        <v>150</v>
      </c>
      <c r="D43" s="38">
        <v>1</v>
      </c>
      <c r="E43" s="38">
        <v>1</v>
      </c>
      <c r="F43" s="38">
        <v>1</v>
      </c>
      <c r="G43" s="38">
        <v>1</v>
      </c>
      <c r="H43" s="38">
        <v>1</v>
      </c>
    </row>
    <row r="44" spans="1:9" x14ac:dyDescent="0.15">
      <c r="B44" s="156"/>
      <c r="C44" t="s">
        <v>160</v>
      </c>
      <c r="D44" s="38">
        <v>1</v>
      </c>
      <c r="E44" s="38">
        <v>1</v>
      </c>
      <c r="F44" s="38">
        <v>1</v>
      </c>
      <c r="G44" s="38">
        <v>1</v>
      </c>
      <c r="H44" s="38">
        <v>1</v>
      </c>
    </row>
    <row r="45" spans="1:9" x14ac:dyDescent="0.15">
      <c r="B45" s="156" t="s">
        <v>8</v>
      </c>
      <c r="C45" t="s">
        <v>149</v>
      </c>
      <c r="D45" s="38">
        <v>1</v>
      </c>
      <c r="E45" s="38">
        <v>1</v>
      </c>
      <c r="F45" s="38">
        <v>0.78</v>
      </c>
      <c r="G45" s="38">
        <v>1</v>
      </c>
      <c r="H45" s="38">
        <v>1</v>
      </c>
    </row>
    <row r="46" spans="1:9" x14ac:dyDescent="0.15">
      <c r="B46" s="156"/>
      <c r="C46" t="s">
        <v>150</v>
      </c>
      <c r="D46" s="38">
        <v>1</v>
      </c>
      <c r="E46" s="38">
        <v>1</v>
      </c>
      <c r="F46" s="38">
        <v>0.78</v>
      </c>
      <c r="G46" s="38">
        <v>1</v>
      </c>
      <c r="H46" s="38">
        <v>1</v>
      </c>
    </row>
    <row r="47" spans="1:9" x14ac:dyDescent="0.15">
      <c r="B47" s="156"/>
      <c r="C47" t="s">
        <v>160</v>
      </c>
      <c r="D47" s="38">
        <v>1</v>
      </c>
      <c r="E47" s="38">
        <v>1</v>
      </c>
      <c r="F47" s="38">
        <v>1</v>
      </c>
      <c r="G47" s="38">
        <v>1</v>
      </c>
      <c r="H47" s="38">
        <v>1</v>
      </c>
    </row>
    <row r="48" spans="1:9" x14ac:dyDescent="0.15">
      <c r="B48" s="156" t="s">
        <v>9</v>
      </c>
      <c r="C48" t="s">
        <v>149</v>
      </c>
      <c r="D48" s="38">
        <v>1</v>
      </c>
      <c r="E48" s="38">
        <v>1</v>
      </c>
      <c r="F48" s="38">
        <v>1</v>
      </c>
      <c r="G48" s="38">
        <v>0.78</v>
      </c>
      <c r="H48" s="38">
        <v>1</v>
      </c>
    </row>
    <row r="49" spans="2:8" x14ac:dyDescent="0.15">
      <c r="B49" s="156"/>
      <c r="C49" t="s">
        <v>150</v>
      </c>
      <c r="D49" s="38">
        <v>1</v>
      </c>
      <c r="E49" s="38">
        <v>1</v>
      </c>
      <c r="F49" s="38">
        <v>1</v>
      </c>
      <c r="G49" s="38">
        <v>0.78</v>
      </c>
      <c r="H49" s="38">
        <v>1</v>
      </c>
    </row>
    <row r="50" spans="2:8" x14ac:dyDescent="0.15">
      <c r="B50" s="156"/>
      <c r="C50" t="s">
        <v>160</v>
      </c>
      <c r="D50" s="38">
        <v>1</v>
      </c>
      <c r="E50" s="38">
        <v>1</v>
      </c>
      <c r="F50" s="38">
        <v>1</v>
      </c>
      <c r="G50" s="38">
        <v>1</v>
      </c>
      <c r="H50" s="38">
        <v>1</v>
      </c>
    </row>
    <row r="51" spans="2:8" x14ac:dyDescent="0.15">
      <c r="B51" s="98" t="s">
        <v>94</v>
      </c>
      <c r="C51" t="s">
        <v>160</v>
      </c>
      <c r="D51" s="53">
        <v>1</v>
      </c>
      <c r="E51" s="53">
        <v>1</v>
      </c>
      <c r="F51" s="53">
        <v>0.95</v>
      </c>
      <c r="G51" s="53">
        <v>0.95</v>
      </c>
      <c r="H51" s="53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33" workbookViewId="0">
      <selection activeCell="D10" sqref="D10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4" t="s">
        <v>157</v>
      </c>
      <c r="B2" s="55" t="s">
        <v>72</v>
      </c>
      <c r="C2" s="55"/>
      <c r="D2" s="55"/>
      <c r="E2" s="56"/>
    </row>
    <row r="3" spans="1:5" x14ac:dyDescent="0.15">
      <c r="A3" s="57"/>
      <c r="B3" s="58" t="s">
        <v>6</v>
      </c>
      <c r="C3" s="58"/>
      <c r="D3" s="58" t="s">
        <v>161</v>
      </c>
      <c r="E3" s="59"/>
    </row>
    <row r="4" spans="1:5" x14ac:dyDescent="0.15">
      <c r="A4" s="57"/>
      <c r="B4" s="58" t="s">
        <v>7</v>
      </c>
      <c r="C4" s="58"/>
      <c r="D4" s="58" t="s">
        <v>161</v>
      </c>
      <c r="E4" s="59"/>
    </row>
    <row r="5" spans="1:5" x14ac:dyDescent="0.15">
      <c r="A5" s="57"/>
      <c r="B5" s="58" t="s">
        <v>8</v>
      </c>
      <c r="C5" s="58"/>
      <c r="D5" s="58" t="s">
        <v>161</v>
      </c>
      <c r="E5" s="59"/>
    </row>
    <row r="6" spans="1:5" x14ac:dyDescent="0.15">
      <c r="A6" s="57"/>
      <c r="B6" s="58" t="s">
        <v>9</v>
      </c>
      <c r="C6" s="58"/>
      <c r="D6" s="81" t="s">
        <v>161</v>
      </c>
      <c r="E6" s="59"/>
    </row>
    <row r="7" spans="1:5" x14ac:dyDescent="0.15">
      <c r="A7" s="60"/>
      <c r="B7" s="61" t="s">
        <v>94</v>
      </c>
      <c r="C7" s="62"/>
      <c r="D7" s="62"/>
      <c r="E7" s="63"/>
    </row>
    <row r="9" spans="1:5" x14ac:dyDescent="0.15">
      <c r="A9" s="54" t="s">
        <v>158</v>
      </c>
      <c r="B9" s="55" t="s">
        <v>72</v>
      </c>
      <c r="C9" s="55"/>
      <c r="D9" s="55"/>
      <c r="E9" s="56"/>
    </row>
    <row r="10" spans="1:5" x14ac:dyDescent="0.15">
      <c r="A10" s="57"/>
      <c r="B10" s="58" t="s">
        <v>6</v>
      </c>
      <c r="C10" s="58"/>
      <c r="D10" s="58"/>
      <c r="E10" s="59"/>
    </row>
    <row r="11" spans="1:5" x14ac:dyDescent="0.15">
      <c r="A11" s="57"/>
      <c r="B11" s="58" t="s">
        <v>7</v>
      </c>
      <c r="C11" s="58"/>
      <c r="D11" s="58"/>
      <c r="E11" s="59"/>
    </row>
    <row r="12" spans="1:5" x14ac:dyDescent="0.15">
      <c r="A12" s="57"/>
      <c r="B12" s="58" t="s">
        <v>8</v>
      </c>
      <c r="C12" s="58"/>
      <c r="D12" s="58"/>
      <c r="E12" s="59"/>
    </row>
    <row r="13" spans="1:5" x14ac:dyDescent="0.15">
      <c r="A13" s="57"/>
      <c r="B13" s="58" t="s">
        <v>9</v>
      </c>
      <c r="C13" s="58"/>
      <c r="D13" s="58"/>
      <c r="E13" s="59"/>
    </row>
    <row r="14" spans="1:5" x14ac:dyDescent="0.15">
      <c r="A14" s="60"/>
      <c r="B14" s="61" t="s">
        <v>94</v>
      </c>
      <c r="C14" s="62"/>
      <c r="D14" s="62"/>
      <c r="E14" s="63"/>
    </row>
    <row r="16" spans="1:5" x14ac:dyDescent="0.15">
      <c r="A16" s="54" t="s">
        <v>159</v>
      </c>
      <c r="B16" s="55" t="s">
        <v>72</v>
      </c>
      <c r="C16" s="55"/>
      <c r="D16" s="55"/>
      <c r="E16" s="56"/>
    </row>
    <row r="17" spans="1:5" x14ac:dyDescent="0.15">
      <c r="A17" s="57"/>
      <c r="B17" s="58" t="s">
        <v>6</v>
      </c>
      <c r="C17" s="58"/>
      <c r="D17" s="58"/>
      <c r="E17" s="59"/>
    </row>
    <row r="18" spans="1:5" x14ac:dyDescent="0.15">
      <c r="A18" s="57"/>
      <c r="B18" s="58" t="s">
        <v>7</v>
      </c>
      <c r="C18" s="58"/>
      <c r="D18" s="58"/>
      <c r="E18" s="59"/>
    </row>
    <row r="19" spans="1:5" x14ac:dyDescent="0.15">
      <c r="A19" s="57"/>
      <c r="B19" s="58" t="s">
        <v>8</v>
      </c>
      <c r="C19" s="58"/>
      <c r="D19" s="58"/>
      <c r="E19" s="59"/>
    </row>
    <row r="20" spans="1:5" x14ac:dyDescent="0.15">
      <c r="A20" s="57"/>
      <c r="B20" s="58" t="s">
        <v>9</v>
      </c>
      <c r="C20" s="58"/>
      <c r="D20" s="58"/>
      <c r="E20" s="59"/>
    </row>
    <row r="21" spans="1:5" x14ac:dyDescent="0.15">
      <c r="A21" s="60"/>
      <c r="B21" s="61" t="s">
        <v>94</v>
      </c>
      <c r="C21" s="62"/>
      <c r="D21" s="62"/>
      <c r="E21" s="63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0.55500000000000005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0.29500000000000004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0.29500000000000004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0.29500000000000004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0.29500000000000004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8">
        <v>1</v>
      </c>
      <c r="F2" s="108">
        <v>1</v>
      </c>
      <c r="G2" s="108">
        <v>1</v>
      </c>
      <c r="H2" s="108">
        <v>1</v>
      </c>
      <c r="I2" s="108">
        <v>1</v>
      </c>
      <c r="J2" s="108">
        <v>1</v>
      </c>
      <c r="K2" s="108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8">
        <v>1</v>
      </c>
      <c r="F3" s="108">
        <v>1</v>
      </c>
      <c r="G3" s="108">
        <v>1</v>
      </c>
      <c r="H3" s="108">
        <v>1</v>
      </c>
      <c r="I3" s="108">
        <v>1</v>
      </c>
      <c r="J3" s="108">
        <v>1</v>
      </c>
      <c r="K3" s="108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9">
        <v>0.9</v>
      </c>
      <c r="F27" s="29">
        <v>0.9</v>
      </c>
      <c r="G27" s="29">
        <v>0.9</v>
      </c>
      <c r="H27" s="29">
        <v>0.9</v>
      </c>
      <c r="I27" s="29">
        <v>0.9</v>
      </c>
      <c r="J27" s="29">
        <v>0.9</v>
      </c>
      <c r="K27" s="29">
        <v>0.9</v>
      </c>
      <c r="L27" s="29">
        <v>0.9</v>
      </c>
      <c r="M27" s="29">
        <v>0.9</v>
      </c>
      <c r="N27" s="29">
        <v>0.9</v>
      </c>
      <c r="O27" s="29">
        <v>0.9</v>
      </c>
    </row>
    <row r="28" spans="1:15" x14ac:dyDescent="0.15">
      <c r="B28" s="33" t="s">
        <v>140</v>
      </c>
      <c r="C28">
        <v>1</v>
      </c>
      <c r="D28">
        <v>1</v>
      </c>
      <c r="E28" s="28">
        <v>0.97599999999999998</v>
      </c>
      <c r="F28" s="28">
        <v>0.97599999999999998</v>
      </c>
      <c r="G28" s="28">
        <v>0.97599999999999998</v>
      </c>
      <c r="H28" s="28">
        <v>0.97599999999999998</v>
      </c>
      <c r="I28" s="28">
        <v>0.97599999999999998</v>
      </c>
      <c r="J28" s="28">
        <v>0.97599999999999998</v>
      </c>
      <c r="K28" s="28">
        <v>0.97599999999999998</v>
      </c>
      <c r="L28" s="28">
        <v>0.97599999999999998</v>
      </c>
      <c r="M28" s="28">
        <v>0.97599999999999998</v>
      </c>
      <c r="N28" s="28">
        <v>0.97599999999999998</v>
      </c>
      <c r="O28" s="28">
        <v>0.97599999999999998</v>
      </c>
    </row>
    <row r="29" spans="1:15" x14ac:dyDescent="0.15">
      <c r="B29" s="33" t="s">
        <v>141</v>
      </c>
      <c r="C29">
        <v>1</v>
      </c>
      <c r="D29">
        <v>1</v>
      </c>
      <c r="E29" s="28">
        <v>0.97599999999999998</v>
      </c>
      <c r="F29" s="28">
        <v>0.97599999999999998</v>
      </c>
      <c r="G29" s="28">
        <v>0.97599999999999998</v>
      </c>
      <c r="H29" s="28">
        <v>0.97599999999999998</v>
      </c>
      <c r="I29" s="28">
        <v>0.97599999999999998</v>
      </c>
      <c r="J29" s="28">
        <v>0.97599999999999998</v>
      </c>
      <c r="K29" s="28">
        <v>0.97599999999999998</v>
      </c>
      <c r="L29" s="28">
        <v>0.97599999999999998</v>
      </c>
      <c r="M29" s="28">
        <v>0.97599999999999998</v>
      </c>
      <c r="N29" s="28">
        <v>0.97599999999999998</v>
      </c>
      <c r="O29" s="28">
        <v>0.97599999999999998</v>
      </c>
    </row>
    <row r="30" spans="1:15" x14ac:dyDescent="0.15">
      <c r="B30" s="33" t="s">
        <v>142</v>
      </c>
      <c r="C30">
        <v>1</v>
      </c>
      <c r="D30">
        <v>1</v>
      </c>
      <c r="E30" s="28">
        <v>0.97599999999999998</v>
      </c>
      <c r="F30" s="28">
        <v>0.97599999999999998</v>
      </c>
      <c r="G30" s="28">
        <v>0.97599999999999998</v>
      </c>
      <c r="H30" s="28">
        <v>0.97599999999999998</v>
      </c>
      <c r="I30" s="28">
        <v>0.97599999999999998</v>
      </c>
      <c r="J30" s="28">
        <v>0.97599999999999998</v>
      </c>
      <c r="K30" s="28">
        <v>0.97599999999999998</v>
      </c>
      <c r="L30" s="28">
        <v>0.97599999999999998</v>
      </c>
      <c r="M30" s="28">
        <v>0.97599999999999998</v>
      </c>
      <c r="N30" s="28">
        <v>0.97599999999999998</v>
      </c>
      <c r="O30" s="28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2" t="s">
        <v>148</v>
      </c>
      <c r="C2" s="32">
        <v>1</v>
      </c>
      <c r="D2" s="32">
        <v>0.21</v>
      </c>
      <c r="E2" s="32">
        <v>0.21</v>
      </c>
      <c r="F2" s="32">
        <v>0.21</v>
      </c>
      <c r="G2" s="32">
        <v>0.21</v>
      </c>
    </row>
    <row r="4" spans="1:7" x14ac:dyDescent="0.15">
      <c r="A4" s="10" t="s">
        <v>262</v>
      </c>
      <c r="B4" s="33" t="s">
        <v>147</v>
      </c>
      <c r="C4" s="32">
        <v>1</v>
      </c>
      <c r="D4" s="32">
        <v>0.14299999999999999</v>
      </c>
      <c r="E4" s="32">
        <v>0.14299999999999999</v>
      </c>
      <c r="F4" s="32">
        <v>0.14299999999999999</v>
      </c>
      <c r="G4" s="32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6" zoomScale="150" workbookViewId="0">
      <selection activeCell="B25" sqref="B2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1" t="s">
        <v>0</v>
      </c>
      <c r="C2" s="13">
        <v>2017</v>
      </c>
    </row>
    <row r="3" spans="1:3" ht="15.75" customHeight="1" x14ac:dyDescent="0.15">
      <c r="B3" s="4" t="s">
        <v>1</v>
      </c>
      <c r="C3" s="134">
        <v>330679</v>
      </c>
    </row>
    <row r="4" spans="1:3" ht="15.75" customHeight="1" x14ac:dyDescent="0.15">
      <c r="B4" s="4" t="s">
        <v>3</v>
      </c>
      <c r="C4" s="134">
        <v>53389</v>
      </c>
    </row>
    <row r="5" spans="1:3" ht="15.75" customHeight="1" x14ac:dyDescent="0.15">
      <c r="B5" s="18" t="s">
        <v>102</v>
      </c>
      <c r="C5" s="135" t="s">
        <v>257</v>
      </c>
    </row>
    <row r="6" spans="1:3" ht="15.75" customHeight="1" x14ac:dyDescent="0.15">
      <c r="B6" s="4" t="s">
        <v>4</v>
      </c>
      <c r="C6" s="134">
        <v>62774</v>
      </c>
    </row>
    <row r="7" spans="1:3" ht="15.75" customHeight="1" x14ac:dyDescent="0.15">
      <c r="B7" s="18" t="s">
        <v>65</v>
      </c>
      <c r="C7" s="97">
        <v>0.28000000000000003</v>
      </c>
    </row>
    <row r="8" spans="1:3" ht="15.75" customHeight="1" x14ac:dyDescent="0.15">
      <c r="B8" s="4" t="s">
        <v>64</v>
      </c>
      <c r="C8" s="13">
        <v>0.2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0.55500000000000005</v>
      </c>
    </row>
    <row r="11" spans="1:3" ht="15.75" customHeight="1" x14ac:dyDescent="0.15">
      <c r="B11" s="4" t="s">
        <v>174</v>
      </c>
      <c r="C11" s="22">
        <f>0.274+0.021</f>
        <v>0.29500000000000004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9">
        <v>0.2</v>
      </c>
    </row>
    <row r="16" spans="1:3" ht="15.75" customHeight="1" x14ac:dyDescent="0.15">
      <c r="B16" s="4"/>
      <c r="C16" s="130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1" t="s">
        <v>270</v>
      </c>
      <c r="C19" s="13">
        <v>3.2754455445544552</v>
      </c>
    </row>
    <row r="20" spans="1:3" ht="15.75" customHeight="1" x14ac:dyDescent="0.15">
      <c r="B20" s="11" t="s">
        <v>103</v>
      </c>
      <c r="C20" s="131" t="s">
        <v>257</v>
      </c>
    </row>
    <row r="21" spans="1:3" ht="15.75" customHeight="1" x14ac:dyDescent="0.15">
      <c r="B21" s="11" t="s">
        <v>104</v>
      </c>
      <c r="C21" s="131" t="s">
        <v>257</v>
      </c>
    </row>
    <row r="22" spans="1:3" ht="15.75" customHeight="1" x14ac:dyDescent="0.15">
      <c r="B22" s="91" t="s">
        <v>271</v>
      </c>
      <c r="C22" s="13">
        <v>23</v>
      </c>
    </row>
    <row r="23" spans="1:3" ht="15.75" customHeight="1" x14ac:dyDescent="0.15">
      <c r="B23" s="91" t="s">
        <v>272</v>
      </c>
      <c r="C23" s="13">
        <v>38</v>
      </c>
    </row>
    <row r="24" spans="1:3" ht="15.75" customHeight="1" x14ac:dyDescent="0.15">
      <c r="B24" s="91" t="s">
        <v>273</v>
      </c>
      <c r="C24" s="13">
        <v>56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6"/>
    </row>
    <row r="34" spans="1:5" ht="15.75" customHeight="1" x14ac:dyDescent="0.2">
      <c r="A34" s="10" t="s">
        <v>101</v>
      </c>
      <c r="B34" s="92" t="s">
        <v>107</v>
      </c>
      <c r="C34" s="27">
        <v>95311.836370595804</v>
      </c>
      <c r="D34" s="93"/>
      <c r="E34" s="94"/>
    </row>
    <row r="35" spans="1:5" ht="15" customHeight="1" x14ac:dyDescent="0.2">
      <c r="B35" s="92" t="s">
        <v>108</v>
      </c>
      <c r="C35" s="27">
        <v>153213.38703826271</v>
      </c>
      <c r="D35" s="93"/>
      <c r="E35" s="93"/>
    </row>
    <row r="36" spans="1:5" ht="15.75" customHeight="1" x14ac:dyDescent="0.2">
      <c r="B36" s="92" t="s">
        <v>109</v>
      </c>
      <c r="C36" s="27">
        <v>107979.52876312518</v>
      </c>
      <c r="D36" s="93"/>
    </row>
    <row r="37" spans="1:5" ht="15.75" customHeight="1" x14ac:dyDescent="0.2">
      <c r="B37" s="92" t="s">
        <v>110</v>
      </c>
      <c r="C37" s="27">
        <v>67514.415633014214</v>
      </c>
      <c r="D37" s="93"/>
    </row>
    <row r="38" spans="1:5" ht="15.75" customHeight="1" x14ac:dyDescent="0.2">
      <c r="B38" s="92"/>
      <c r="C38" s="95"/>
      <c r="D38" s="93"/>
    </row>
    <row r="39" spans="1:5" ht="15.75" customHeight="1" x14ac:dyDescent="0.2">
      <c r="B39" s="92"/>
      <c r="C39" s="95"/>
      <c r="D39" s="93"/>
    </row>
    <row r="40" spans="1:5" ht="15.75" customHeight="1" x14ac:dyDescent="0.2">
      <c r="A40" s="10" t="s">
        <v>214</v>
      </c>
      <c r="B40" s="92" t="s">
        <v>107</v>
      </c>
      <c r="C40" s="132">
        <f>C34-C46</f>
        <v>87336.698738257022</v>
      </c>
      <c r="D40" s="93"/>
      <c r="E40" s="94"/>
    </row>
    <row r="41" spans="1:5" ht="15" customHeight="1" x14ac:dyDescent="0.2">
      <c r="B41" s="92" t="s">
        <v>108</v>
      </c>
      <c r="C41" s="132">
        <f>C35-C47</f>
        <v>124817.06365038975</v>
      </c>
      <c r="D41" s="93"/>
      <c r="E41" s="93"/>
    </row>
    <row r="42" spans="1:5" ht="15.75" customHeight="1" x14ac:dyDescent="0.2">
      <c r="B42" s="92" t="s">
        <v>109</v>
      </c>
      <c r="C42" s="132">
        <f t="shared" ref="C42:C43" si="0">C36-C48</f>
        <v>87014.583623567916</v>
      </c>
      <c r="D42" s="93"/>
    </row>
    <row r="43" spans="1:5" ht="15.75" customHeight="1" x14ac:dyDescent="0.2">
      <c r="B43" s="92" t="s">
        <v>110</v>
      </c>
      <c r="C43" s="132">
        <f t="shared" si="0"/>
        <v>62076.821792783223</v>
      </c>
      <c r="D43" s="93"/>
    </row>
    <row r="44" spans="1:5" ht="15.75" customHeight="1" x14ac:dyDescent="0.2">
      <c r="B44" s="92"/>
      <c r="C44" s="26"/>
      <c r="D44" s="93"/>
    </row>
    <row r="45" spans="1:5" ht="15" customHeight="1" x14ac:dyDescent="0.2">
      <c r="B45" s="92"/>
      <c r="C45" s="26"/>
    </row>
    <row r="46" spans="1:5" ht="15.75" customHeight="1" x14ac:dyDescent="0.2">
      <c r="A46" s="10" t="s">
        <v>215</v>
      </c>
      <c r="B46" s="92" t="s">
        <v>111</v>
      </c>
      <c r="C46" s="133">
        <f>C52*C$6</f>
        <v>7975.1376323387876</v>
      </c>
    </row>
    <row r="47" spans="1:5" ht="15.75" customHeight="1" x14ac:dyDescent="0.2">
      <c r="B47" s="92" t="s">
        <v>112</v>
      </c>
      <c r="C47" s="133">
        <f t="shared" ref="C47:C49" si="1">C53*C$6</f>
        <v>28396.323387872955</v>
      </c>
    </row>
    <row r="48" spans="1:5" ht="15.75" customHeight="1" x14ac:dyDescent="0.2">
      <c r="B48" s="92" t="s">
        <v>113</v>
      </c>
      <c r="C48" s="133">
        <f t="shared" si="1"/>
        <v>20964.945139557265</v>
      </c>
    </row>
    <row r="49" spans="1:3" ht="15.75" customHeight="1" x14ac:dyDescent="0.2">
      <c r="B49" s="92" t="s">
        <v>114</v>
      </c>
      <c r="C49" s="133">
        <f t="shared" si="1"/>
        <v>5437.5938402309912</v>
      </c>
    </row>
    <row r="52" spans="1:3" ht="15.75" customHeight="1" x14ac:dyDescent="0.2">
      <c r="A52" s="10" t="s">
        <v>99</v>
      </c>
      <c r="B52" s="92" t="s">
        <v>111</v>
      </c>
      <c r="C52" s="22">
        <v>0.12704523580365737</v>
      </c>
    </row>
    <row r="53" spans="1:3" ht="15.75" customHeight="1" x14ac:dyDescent="0.2">
      <c r="B53" s="92" t="s">
        <v>112</v>
      </c>
      <c r="C53" s="22">
        <v>0.4523580365736285</v>
      </c>
    </row>
    <row r="54" spans="1:3" ht="15.75" customHeight="1" x14ac:dyDescent="0.2">
      <c r="B54" s="92" t="s">
        <v>113</v>
      </c>
      <c r="C54" s="22">
        <v>0.33397497593840231</v>
      </c>
    </row>
    <row r="55" spans="1:3" ht="15.75" customHeight="1" x14ac:dyDescent="0.2">
      <c r="B55" s="92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9">
        <v>0.33500000000000002</v>
      </c>
      <c r="H2" s="109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2" t="s">
        <v>219</v>
      </c>
      <c r="C5" s="33" t="s">
        <v>98</v>
      </c>
      <c r="D5" s="33">
        <v>0</v>
      </c>
      <c r="E5" s="33">
        <v>0</v>
      </c>
      <c r="F5" s="33">
        <v>0.33500000000000002</v>
      </c>
      <c r="G5" s="34">
        <v>0.33500000000000002</v>
      </c>
      <c r="H5" s="34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3">
        <v>0</v>
      </c>
      <c r="E6" s="33">
        <v>0</v>
      </c>
      <c r="F6" s="33">
        <v>0.33500000000000002</v>
      </c>
      <c r="G6" s="34">
        <v>0.33500000000000002</v>
      </c>
      <c r="H6" s="34">
        <v>0.33500000000000002</v>
      </c>
    </row>
    <row r="7" spans="1:8" x14ac:dyDescent="0.15">
      <c r="C7" s="4" t="s">
        <v>63</v>
      </c>
      <c r="D7" s="33">
        <v>0</v>
      </c>
      <c r="E7" s="33">
        <v>0</v>
      </c>
      <c r="F7" s="12">
        <f>1-(0.913+0.335-1)/0.335</f>
        <v>0.25970149253731345</v>
      </c>
      <c r="G7" s="12">
        <f>1-(0.913+0.335-1)/0.335</f>
        <v>0.25970149253731345</v>
      </c>
      <c r="H7" s="33">
        <v>0</v>
      </c>
    </row>
    <row r="8" spans="1:8" x14ac:dyDescent="0.15">
      <c r="B8" t="s">
        <v>143</v>
      </c>
      <c r="C8" s="4" t="s">
        <v>98</v>
      </c>
      <c r="D8" s="33">
        <v>0</v>
      </c>
      <c r="E8" s="33">
        <v>0</v>
      </c>
      <c r="F8" s="33">
        <v>0.33500000000000002</v>
      </c>
      <c r="G8" s="34">
        <v>0.33500000000000002</v>
      </c>
      <c r="H8" s="34">
        <v>0.33500000000000002</v>
      </c>
    </row>
    <row r="9" spans="1:8" x14ac:dyDescent="0.15">
      <c r="C9" s="4" t="s">
        <v>63</v>
      </c>
      <c r="D9" s="33">
        <v>0</v>
      </c>
      <c r="E9" s="33">
        <v>0</v>
      </c>
      <c r="F9" s="12">
        <f>1-(0.913+0.335-1)/0.335</f>
        <v>0.25970149253731345</v>
      </c>
      <c r="G9" s="12">
        <f>1-(0.913+0.335-1)/0.335</f>
        <v>0.25970149253731345</v>
      </c>
      <c r="H9" s="33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3">
        <v>0</v>
      </c>
      <c r="E10" s="33">
        <v>0</v>
      </c>
      <c r="F10" s="33">
        <v>0.33500000000000002</v>
      </c>
      <c r="G10" s="34">
        <v>0.33500000000000002</v>
      </c>
      <c r="H10" s="34">
        <v>0.33500000000000002</v>
      </c>
    </row>
    <row r="11" spans="1:8" x14ac:dyDescent="0.15">
      <c r="C11" s="4" t="s">
        <v>63</v>
      </c>
      <c r="D11" s="33">
        <v>0</v>
      </c>
      <c r="E11" s="33">
        <v>0</v>
      </c>
      <c r="F11" s="12">
        <f>1-(0.913+0.335-1)/0.335</f>
        <v>0.25970149253731345</v>
      </c>
      <c r="G11" s="12">
        <f>1-(0.913+0.335-1)/0.335</f>
        <v>0.25970149253731345</v>
      </c>
      <c r="H11" s="33">
        <v>0</v>
      </c>
    </row>
    <row r="12" spans="1:8" x14ac:dyDescent="0.15">
      <c r="B12" t="s">
        <v>143</v>
      </c>
      <c r="C12" s="4" t="s">
        <v>98</v>
      </c>
      <c r="D12" s="33">
        <v>0</v>
      </c>
      <c r="E12" s="33">
        <v>0</v>
      </c>
      <c r="F12" s="33">
        <v>0.33500000000000002</v>
      </c>
      <c r="G12" s="34">
        <v>0.33500000000000002</v>
      </c>
      <c r="H12" s="34">
        <v>0.33500000000000002</v>
      </c>
    </row>
    <row r="13" spans="1:8" x14ac:dyDescent="0.15">
      <c r="C13" s="4" t="s">
        <v>63</v>
      </c>
      <c r="D13" s="33">
        <v>0</v>
      </c>
      <c r="E13" s="33">
        <v>0</v>
      </c>
      <c r="F13" s="12">
        <f>1-(0.913+0.335-1)/0.335</f>
        <v>0.25970149253731345</v>
      </c>
      <c r="G13" s="12">
        <f>1-(0.913+0.335-1)/0.335</f>
        <v>0.25970149253731345</v>
      </c>
      <c r="H13" s="33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3">
        <v>0</v>
      </c>
      <c r="E14" s="33">
        <v>0</v>
      </c>
      <c r="F14" s="33">
        <v>0.33500000000000002</v>
      </c>
      <c r="G14" s="34">
        <v>0.33500000000000002</v>
      </c>
      <c r="H14" s="34">
        <v>0.33500000000000002</v>
      </c>
    </row>
    <row r="15" spans="1:8" x14ac:dyDescent="0.15">
      <c r="C15" s="4" t="s">
        <v>63</v>
      </c>
      <c r="D15" s="33">
        <v>0</v>
      </c>
      <c r="E15" s="33">
        <v>0</v>
      </c>
      <c r="F15" s="12">
        <f>1-(0.913+0.335-1)/0.335</f>
        <v>0.25970149253731345</v>
      </c>
      <c r="G15" s="12">
        <f>1-(0.913+0.335-1)/0.335</f>
        <v>0.25970149253731345</v>
      </c>
      <c r="H15" s="33">
        <v>0</v>
      </c>
    </row>
    <row r="16" spans="1:8" x14ac:dyDescent="0.15">
      <c r="B16" t="s">
        <v>143</v>
      </c>
      <c r="C16" s="4" t="s">
        <v>98</v>
      </c>
      <c r="D16" s="33">
        <v>0</v>
      </c>
      <c r="E16" s="33">
        <v>0</v>
      </c>
      <c r="F16" s="33">
        <v>0.33500000000000002</v>
      </c>
      <c r="G16" s="34">
        <v>0.33500000000000002</v>
      </c>
      <c r="H16" s="34">
        <v>0.33500000000000002</v>
      </c>
    </row>
    <row r="17" spans="1:9" x14ac:dyDescent="0.15">
      <c r="C17" s="4" t="s">
        <v>63</v>
      </c>
      <c r="D17" s="33">
        <v>0</v>
      </c>
      <c r="E17" s="33">
        <v>0</v>
      </c>
      <c r="F17" s="12">
        <f>1-(0.913+0.335-1)/0.335</f>
        <v>0.25970149253731345</v>
      </c>
      <c r="G17" s="12">
        <f>1-(0.913+0.335-1)/0.335</f>
        <v>0.25970149253731345</v>
      </c>
      <c r="H17" s="33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3">
        <v>0</v>
      </c>
      <c r="E18" s="33">
        <v>0</v>
      </c>
      <c r="F18" s="33">
        <v>0.33500000000000002</v>
      </c>
      <c r="G18" s="34">
        <v>0.33500000000000002</v>
      </c>
      <c r="H18" s="34">
        <v>0.33500000000000002</v>
      </c>
    </row>
    <row r="19" spans="1:9" x14ac:dyDescent="0.15">
      <c r="C19" s="4" t="s">
        <v>63</v>
      </c>
      <c r="D19" s="33">
        <v>0</v>
      </c>
      <c r="E19" s="33">
        <v>0</v>
      </c>
      <c r="F19" s="33">
        <v>0.7</v>
      </c>
      <c r="G19" s="33">
        <v>0.62</v>
      </c>
      <c r="H19" s="33">
        <v>0.62</v>
      </c>
      <c r="I19" s="11"/>
    </row>
    <row r="20" spans="1:9" x14ac:dyDescent="0.15">
      <c r="B20" t="s">
        <v>143</v>
      </c>
      <c r="C20" s="4" t="s">
        <v>98</v>
      </c>
      <c r="D20" s="35">
        <v>0</v>
      </c>
      <c r="E20" s="35">
        <v>0</v>
      </c>
      <c r="F20" s="35">
        <v>0.33500000000000002</v>
      </c>
      <c r="G20" s="36">
        <v>0.33500000000000002</v>
      </c>
      <c r="H20" s="36">
        <v>0.33500000000000002</v>
      </c>
      <c r="I20" s="11"/>
    </row>
    <row r="21" spans="1:9" x14ac:dyDescent="0.15">
      <c r="C21" s="4" t="s">
        <v>63</v>
      </c>
      <c r="D21" s="35">
        <v>0</v>
      </c>
      <c r="E21" s="35">
        <v>0</v>
      </c>
      <c r="F21" s="35">
        <v>0.84</v>
      </c>
      <c r="G21" s="35">
        <v>0.62</v>
      </c>
      <c r="H21" s="35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E11"/>
  <sheetViews>
    <sheetView workbookViewId="0">
      <selection activeCell="E2" sqref="E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7" t="s">
        <v>162</v>
      </c>
      <c r="B2" s="48">
        <v>0.9</v>
      </c>
      <c r="C2" s="51"/>
      <c r="E2">
        <f>C2*D2</f>
        <v>0</v>
      </c>
    </row>
    <row r="3" spans="1:5" ht="14" x14ac:dyDescent="0.15">
      <c r="A3" s="47" t="s">
        <v>163</v>
      </c>
      <c r="B3" s="48">
        <v>1</v>
      </c>
      <c r="C3" s="51"/>
      <c r="E3">
        <f t="shared" ref="E3:E10" si="0">C3*D3</f>
        <v>0</v>
      </c>
    </row>
    <row r="4" spans="1:5" ht="14" x14ac:dyDescent="0.15">
      <c r="A4" s="47" t="s">
        <v>164</v>
      </c>
      <c r="B4" s="48">
        <v>1</v>
      </c>
      <c r="C4" s="51"/>
      <c r="E4">
        <f t="shared" si="0"/>
        <v>0</v>
      </c>
    </row>
    <row r="5" spans="1:5" ht="14" x14ac:dyDescent="0.15">
      <c r="A5" s="47" t="s">
        <v>167</v>
      </c>
      <c r="B5" s="48">
        <v>1</v>
      </c>
      <c r="C5" s="51"/>
      <c r="E5">
        <f t="shared" si="0"/>
        <v>0</v>
      </c>
    </row>
    <row r="6" spans="1:5" ht="14" x14ac:dyDescent="0.15">
      <c r="A6" s="47" t="s">
        <v>168</v>
      </c>
      <c r="B6" s="48">
        <v>1</v>
      </c>
      <c r="C6" s="51"/>
      <c r="E6">
        <f t="shared" si="0"/>
        <v>0</v>
      </c>
    </row>
    <row r="7" spans="1:5" ht="14" x14ac:dyDescent="0.15">
      <c r="A7" s="47" t="s">
        <v>165</v>
      </c>
      <c r="B7" s="48">
        <v>0.93</v>
      </c>
      <c r="C7" s="51"/>
      <c r="E7">
        <f t="shared" si="0"/>
        <v>0</v>
      </c>
    </row>
    <row r="8" spans="1:5" ht="14" x14ac:dyDescent="0.15">
      <c r="A8" s="47" t="s">
        <v>166</v>
      </c>
      <c r="B8" s="48">
        <v>0.5</v>
      </c>
      <c r="C8" s="51"/>
      <c r="E8">
        <f t="shared" si="0"/>
        <v>0</v>
      </c>
    </row>
    <row r="9" spans="1:5" ht="14" x14ac:dyDescent="0.15">
      <c r="A9" s="47" t="s">
        <v>169</v>
      </c>
      <c r="B9" s="48">
        <v>0.5</v>
      </c>
      <c r="C9" s="51"/>
      <c r="E9">
        <f t="shared" si="0"/>
        <v>0</v>
      </c>
    </row>
    <row r="10" spans="1:5" ht="14" x14ac:dyDescent="0.15">
      <c r="A10" s="47" t="s">
        <v>170</v>
      </c>
      <c r="B10" s="48">
        <v>0.98</v>
      </c>
      <c r="C10" s="51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9"/>
    </row>
    <row r="2" spans="1:8" x14ac:dyDescent="0.15">
      <c r="A2" s="4" t="s">
        <v>210</v>
      </c>
      <c r="B2" s="91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80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80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80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7" t="s">
        <v>48</v>
      </c>
      <c r="C1" s="78" t="s">
        <v>188</v>
      </c>
      <c r="D1" s="78" t="s">
        <v>189</v>
      </c>
      <c r="E1" s="78" t="s">
        <v>190</v>
      </c>
      <c r="F1" s="1"/>
    </row>
    <row r="2" spans="1:6" x14ac:dyDescent="0.15">
      <c r="A2" t="s">
        <v>240</v>
      </c>
      <c r="B2" s="58" t="s">
        <v>51</v>
      </c>
      <c r="C2" s="79">
        <f>'Distribution births'!C2</f>
        <v>5.6000000000000001E-2</v>
      </c>
      <c r="D2" s="79">
        <f>'Distribution births'!C3</f>
        <v>5.0000000000000001E-3</v>
      </c>
      <c r="E2" s="79">
        <f>'Distribution births'!C4</f>
        <v>0</v>
      </c>
      <c r="F2" s="9"/>
    </row>
    <row r="3" spans="1:6" x14ac:dyDescent="0.15">
      <c r="B3" s="58" t="s">
        <v>49</v>
      </c>
      <c r="C3" s="79">
        <v>0.8</v>
      </c>
      <c r="D3" s="79">
        <v>0.8</v>
      </c>
      <c r="E3" s="79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topLeftCell="A5" workbookViewId="0">
      <selection activeCell="M52" sqref="M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1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1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</v>
      </c>
      <c r="F6" s="16">
        <f>'Baseline year demographics'!C8</f>
        <v>0.2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</v>
      </c>
      <c r="F8" s="16">
        <f>'Baseline year demographics'!C8*'Baseline year demographics'!C9</f>
        <v>0.2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10">
        <v>0</v>
      </c>
      <c r="D11" s="111">
        <f>'Baseline year demographics'!$C8</f>
        <v>0.2</v>
      </c>
      <c r="E11" s="111">
        <f>'Baseline year demographics'!$C8</f>
        <v>0.2</v>
      </c>
      <c r="F11" s="111">
        <f>'Baseline year demographics'!$C8</f>
        <v>0.2</v>
      </c>
      <c r="G11" s="111">
        <f>'Baseline year demographics'!$C8</f>
        <v>0.2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10">
        <v>0</v>
      </c>
      <c r="D12" s="110">
        <v>1</v>
      </c>
      <c r="E12" s="110">
        <v>1</v>
      </c>
      <c r="F12" s="110">
        <v>1</v>
      </c>
      <c r="G12" s="11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10">
        <v>0</v>
      </c>
      <c r="D13" s="110">
        <v>1</v>
      </c>
      <c r="E13" s="110">
        <v>1</v>
      </c>
      <c r="F13" s="110">
        <v>1</v>
      </c>
      <c r="G13" s="11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0.2</v>
      </c>
      <c r="I15" s="16">
        <f>'Baseline year demographics'!$C$8</f>
        <v>0.2</v>
      </c>
      <c r="J15" s="16">
        <f>'Baseline year demographics'!$C$8</f>
        <v>0.2</v>
      </c>
      <c r="K15" s="16">
        <f>'Baseline year demographics'!$C$8</f>
        <v>0.2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0">
        <v>0</v>
      </c>
      <c r="J22" s="30">
        <v>0</v>
      </c>
      <c r="K22" s="30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0">
        <v>0</v>
      </c>
      <c r="J23" s="30">
        <v>0</v>
      </c>
      <c r="K23" s="30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0">
        <v>0</v>
      </c>
      <c r="J24" s="30">
        <v>0</v>
      </c>
      <c r="K24" s="30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0">
        <v>0</v>
      </c>
      <c r="J25" s="30">
        <v>0</v>
      </c>
      <c r="K25" s="30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0">
        <v>0</v>
      </c>
      <c r="J26" s="30">
        <v>0</v>
      </c>
      <c r="K26" s="30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0">
        <v>0</v>
      </c>
      <c r="J27" s="30">
        <v>0</v>
      </c>
      <c r="K27" s="30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0">
        <v>0</v>
      </c>
      <c r="J28" s="30">
        <v>0</v>
      </c>
      <c r="K28" s="30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0">
        <v>0</v>
      </c>
      <c r="J29" s="30">
        <v>0</v>
      </c>
      <c r="K29" s="30">
        <v>0</v>
      </c>
      <c r="L29" s="16">
        <f>'Baseline year demographics'!$C$8*('Baseline year demographics'!$C$9)*1*'Baseline year demographics'!$C$7</f>
        <v>5.6000000000000008E-2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0">
        <v>0</v>
      </c>
      <c r="J30" s="30">
        <v>0</v>
      </c>
      <c r="K30" s="30">
        <v>0</v>
      </c>
      <c r="L30" s="16">
        <f>'Baseline year demographics'!$C$8*('Baseline year demographics'!$C$9)*(0.7)*'Baseline year demographics'!$C$7</f>
        <v>3.9199999999999999E-2</v>
      </c>
      <c r="M30" s="16">
        <f>'Baseline year demographics'!$C$8*('Baseline year demographics'!$C$9)*(0.7)</f>
        <v>0.13999999999999999</v>
      </c>
      <c r="N30" s="16">
        <f>'Baseline year demographics'!$C$8*('Baseline year demographics'!$C$9)*(0.7)</f>
        <v>0.13999999999999999</v>
      </c>
      <c r="O30" s="16">
        <f>'Baseline year demographics'!$C$8*('Baseline year demographics'!$C$9)*(0.7)</f>
        <v>0.13999999999999999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0">
        <v>0</v>
      </c>
      <c r="J31" s="30">
        <v>0</v>
      </c>
      <c r="K31" s="30">
        <v>0</v>
      </c>
      <c r="L31" s="16">
        <f>'Baseline year demographics'!$C$8*('Baseline year demographics'!$C$9)*(0.3)*'Baseline year demographics'!$C$7</f>
        <v>1.6800000000000002E-2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0">
        <v>0</v>
      </c>
      <c r="J32" s="30">
        <v>0</v>
      </c>
      <c r="K32" s="30">
        <v>0</v>
      </c>
      <c r="L32" s="16">
        <f>(1-'Baseline year demographics'!$C$8)*('Baseline year demographics'!$C$9)*1*'Baseline year demographics'!$C$7</f>
        <v>0.22400000000000003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0">
        <v>0</v>
      </c>
      <c r="J33" s="30">
        <v>0</v>
      </c>
      <c r="K33" s="30">
        <v>0</v>
      </c>
      <c r="L33" s="16">
        <f>(1-'Baseline year demographics'!$C$8)*('Baseline year demographics'!$C$9)*(0.49)*'Baseline year demographics'!$C$7</f>
        <v>0.10976000000000001</v>
      </c>
      <c r="M33" s="16">
        <f>(1-'Baseline year demographics'!$C$8)*('Baseline year demographics'!$C$9)*(0.49)</f>
        <v>0.39200000000000002</v>
      </c>
      <c r="N33" s="16">
        <f>(1-'Baseline year demographics'!$C$8)*('Baseline year demographics'!$C$9)*(0.49)</f>
        <v>0.39200000000000002</v>
      </c>
      <c r="O33" s="16">
        <f>(1-'Baseline year demographics'!$C$8)*('Baseline year demographics'!$C$9)*(0.49)</f>
        <v>0.39200000000000002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0">
        <v>0</v>
      </c>
      <c r="J34" s="30">
        <v>0</v>
      </c>
      <c r="K34" s="30">
        <v>0</v>
      </c>
      <c r="L34" s="16">
        <f>(1-'Baseline year demographics'!$C$8)*('Baseline year demographics'!$C$9)*(0.21)*'Baseline year demographics'!$C$7</f>
        <v>4.7040000000000005E-2</v>
      </c>
      <c r="M34" s="16">
        <f>(1-'Baseline year demographics'!$C$8)*('Baseline year demographics'!$C$9)*(0.21)</f>
        <v>0.16800000000000001</v>
      </c>
      <c r="N34" s="16">
        <f>(1-'Baseline year demographics'!$C$8)*('Baseline year demographics'!$C$9)*(0.21)</f>
        <v>0.16800000000000001</v>
      </c>
      <c r="O34" s="16">
        <f>(1-'Baseline year demographics'!$C$8)*('Baseline year demographics'!$C$9)*(0.21)</f>
        <v>0.16800000000000001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0">
        <v>0</v>
      </c>
      <c r="J35" s="30">
        <v>0</v>
      </c>
      <c r="K35" s="30">
        <v>0</v>
      </c>
      <c r="L35" s="16">
        <f>(1-'Baseline year demographics'!$C$8)*('Baseline year demographics'!$C$9)*(0.3)*'Baseline year demographics'!$C$7</f>
        <v>6.720000000000001E-2</v>
      </c>
      <c r="M35" s="16">
        <f>(1-'Baseline year demographics'!$C$8)*('Baseline year demographics'!$C$9)*(0.3)</f>
        <v>0.24</v>
      </c>
      <c r="N35" s="16">
        <f>(1-'Baseline year demographics'!$C$8)*('Baseline year demographics'!$C$9)*(0.3)</f>
        <v>0.24</v>
      </c>
      <c r="O35" s="16">
        <f>(1-'Baseline year demographics'!$C$8)*('Baseline year demographics'!$C$9)*(0.3)</f>
        <v>0.24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0">
        <v>0</v>
      </c>
      <c r="J36" s="30">
        <v>0</v>
      </c>
      <c r="K36" s="30">
        <v>0</v>
      </c>
      <c r="L36" s="112">
        <f>'Programs cost and coverage'!$B6+'Baseline year demographics'!$C12</f>
        <v>0.22343729481286934</v>
      </c>
      <c r="M36" s="112">
        <f>'Programs cost and coverage'!$B6+'Baseline year demographics'!$C12</f>
        <v>0.22343729481286934</v>
      </c>
      <c r="N36" s="112">
        <f>'Programs cost and coverage'!$B6+'Baseline year demographics'!$C12</f>
        <v>0.22343729481286934</v>
      </c>
      <c r="O36" s="112">
        <f>'Programs cost and coverage'!$B6+'Baseline year demographics'!$C12</f>
        <v>0.22343729481286934</v>
      </c>
    </row>
    <row r="37" spans="1:15" ht="15.75" customHeight="1" x14ac:dyDescent="0.15">
      <c r="B37" s="32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v>0</v>
      </c>
      <c r="J37" s="30">
        <v>0</v>
      </c>
      <c r="K37" s="30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3"/>
      <c r="F38" s="113"/>
      <c r="G38" s="113"/>
      <c r="H38" s="113"/>
      <c r="I38" s="113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10">
        <v>0</v>
      </c>
      <c r="D50" s="110">
        <v>0</v>
      </c>
      <c r="E50" s="114">
        <f>'Baseline year demographics'!$C29</f>
        <v>0</v>
      </c>
      <c r="F50" s="114">
        <f>'Baseline year demographics'!$C29</f>
        <v>0</v>
      </c>
      <c r="G50" s="114">
        <f>'Baseline year demographics'!$C29</f>
        <v>0</v>
      </c>
      <c r="H50" s="114">
        <f>'Baseline year demographics'!$C29</f>
        <v>0</v>
      </c>
      <c r="I50" s="114">
        <f>'Baseline year demographics'!$C29</f>
        <v>0</v>
      </c>
      <c r="J50" s="114">
        <f>'Baseline year demographics'!$C29</f>
        <v>0</v>
      </c>
      <c r="K50" s="114">
        <f>'Baseline year demographics'!$C29</f>
        <v>0</v>
      </c>
      <c r="L50" s="114">
        <f>'Baseline year demographics'!$C29</f>
        <v>0</v>
      </c>
      <c r="M50" s="114">
        <f>'Baseline year demographics'!$C29</f>
        <v>0</v>
      </c>
      <c r="N50" s="114">
        <f>'Baseline year demographics'!$C29</f>
        <v>0</v>
      </c>
      <c r="O50" s="114">
        <f>'Baseline year demographics'!$C29</f>
        <v>0</v>
      </c>
    </row>
    <row r="51" spans="1:15" s="11" customFormat="1" ht="15.75" customHeight="1" x14ac:dyDescent="0.15">
      <c r="B51" s="12" t="s">
        <v>141</v>
      </c>
      <c r="C51" s="110">
        <v>0</v>
      </c>
      <c r="D51" s="110">
        <v>0</v>
      </c>
      <c r="E51" s="110">
        <f>'Baseline year demographics'!$C30</f>
        <v>0.88</v>
      </c>
      <c r="F51" s="110">
        <f>'Baseline year demographics'!$C30</f>
        <v>0.88</v>
      </c>
      <c r="G51" s="110">
        <f>'Baseline year demographics'!$C30</f>
        <v>0.88</v>
      </c>
      <c r="H51" s="110">
        <f>'Baseline year demographics'!$C30</f>
        <v>0.88</v>
      </c>
      <c r="I51" s="110">
        <f>'Baseline year demographics'!$C30</f>
        <v>0.88</v>
      </c>
      <c r="J51" s="110">
        <f>'Baseline year demographics'!$C30</f>
        <v>0.88</v>
      </c>
      <c r="K51" s="110">
        <f>'Baseline year demographics'!$C30</f>
        <v>0.88</v>
      </c>
      <c r="L51" s="110">
        <f>'Baseline year demographics'!$C30</f>
        <v>0.88</v>
      </c>
      <c r="M51" s="110">
        <f>'Baseline year demographics'!$C30</f>
        <v>0.88</v>
      </c>
      <c r="N51" s="110">
        <f>'Baseline year demographics'!$C30</f>
        <v>0.88</v>
      </c>
      <c r="O51" s="110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10">
        <v>0</v>
      </c>
      <c r="D52" s="110">
        <v>0</v>
      </c>
      <c r="E52" s="110">
        <f>'Baseline year demographics'!$C28</f>
        <v>0</v>
      </c>
      <c r="F52" s="110">
        <f>'Baseline year demographics'!$C28</f>
        <v>0</v>
      </c>
      <c r="G52" s="110">
        <f>'Baseline year demographics'!$C28</f>
        <v>0</v>
      </c>
      <c r="H52" s="110">
        <f>'Baseline year demographics'!$C28</f>
        <v>0</v>
      </c>
      <c r="I52" s="110">
        <f>'Baseline year demographics'!$C28</f>
        <v>0</v>
      </c>
      <c r="J52" s="110">
        <f>'Baseline year demographics'!$C28</f>
        <v>0</v>
      </c>
      <c r="K52" s="110">
        <f>'Baseline year demographics'!$C28</f>
        <v>0</v>
      </c>
      <c r="L52" s="110">
        <f>'Baseline year demographics'!$C28</f>
        <v>0</v>
      </c>
      <c r="M52" s="110">
        <f>'Baseline year demographics'!$C28</f>
        <v>0</v>
      </c>
      <c r="N52" s="110">
        <f>'Baseline year demographics'!$C28</f>
        <v>0</v>
      </c>
      <c r="O52" s="110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2313-24E0-9C48-9D8A-905CBB85933B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1" t="s">
        <v>52</v>
      </c>
      <c r="C2" s="30">
        <v>1</v>
      </c>
      <c r="D2" s="30">
        <v>1</v>
      </c>
      <c r="E2" s="30">
        <v>0</v>
      </c>
      <c r="F2" s="30">
        <v>0</v>
      </c>
      <c r="G2" s="30">
        <v>0</v>
      </c>
      <c r="H2" s="30">
        <v>1</v>
      </c>
      <c r="I2" s="30">
        <v>1</v>
      </c>
      <c r="J2" s="30">
        <v>1</v>
      </c>
      <c r="K2" s="30">
        <v>1</v>
      </c>
      <c r="L2" s="30">
        <v>0</v>
      </c>
      <c r="M2" s="30">
        <v>0</v>
      </c>
      <c r="N2" s="30">
        <v>0</v>
      </c>
      <c r="O2" s="30">
        <v>0</v>
      </c>
    </row>
    <row r="3" spans="1:15" x14ac:dyDescent="0.15">
      <c r="A3" s="10"/>
      <c r="B3" s="4" t="s">
        <v>136</v>
      </c>
      <c r="C3" s="30">
        <v>0</v>
      </c>
      <c r="D3" s="30">
        <v>0</v>
      </c>
      <c r="E3" s="30">
        <v>1</v>
      </c>
      <c r="F3" s="30">
        <v>1</v>
      </c>
      <c r="G3" s="30">
        <v>1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</row>
    <row r="4" spans="1:15" x14ac:dyDescent="0.15">
      <c r="B4" s="4" t="s">
        <v>47</v>
      </c>
      <c r="C4" s="30">
        <v>0</v>
      </c>
      <c r="D4" s="30">
        <v>0</v>
      </c>
      <c r="E4" s="30">
        <v>1</v>
      </c>
      <c r="F4" s="30">
        <v>1</v>
      </c>
      <c r="G4" s="30">
        <v>1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</row>
    <row r="5" spans="1:15" x14ac:dyDescent="0.15">
      <c r="B5" s="41" t="s">
        <v>53</v>
      </c>
      <c r="C5" s="30">
        <v>0</v>
      </c>
      <c r="D5" s="30">
        <v>0</v>
      </c>
      <c r="E5" s="30">
        <v>1</v>
      </c>
      <c r="F5" s="30">
        <v>1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</row>
    <row r="6" spans="1:15" x14ac:dyDescent="0.15">
      <c r="B6" s="4" t="s">
        <v>123</v>
      </c>
      <c r="C6" s="30">
        <v>0</v>
      </c>
      <c r="D6" s="30">
        <v>0</v>
      </c>
      <c r="E6" s="30">
        <v>1</v>
      </c>
      <c r="F6" s="30">
        <v>1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</row>
    <row r="7" spans="1:15" x14ac:dyDescent="0.15">
      <c r="B7" s="4" t="s">
        <v>74</v>
      </c>
      <c r="C7" s="30">
        <v>0</v>
      </c>
      <c r="D7" s="30">
        <v>0</v>
      </c>
      <c r="E7" s="30">
        <v>1</v>
      </c>
      <c r="F7" s="30">
        <v>1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</row>
    <row r="8" spans="1:15" x14ac:dyDescent="0.15">
      <c r="B8" s="4" t="s">
        <v>132</v>
      </c>
      <c r="C8" s="30">
        <v>0</v>
      </c>
      <c r="D8" s="30">
        <v>0</v>
      </c>
      <c r="E8" s="30">
        <v>1</v>
      </c>
      <c r="F8" s="30">
        <v>1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</row>
    <row r="9" spans="1:15" x14ac:dyDescent="0.15">
      <c r="B9" s="4" t="s">
        <v>73</v>
      </c>
      <c r="C9" s="30">
        <v>0</v>
      </c>
      <c r="D9" s="30">
        <v>0</v>
      </c>
      <c r="E9" s="30">
        <v>1</v>
      </c>
      <c r="F9" s="30">
        <v>1</v>
      </c>
      <c r="G9" s="30">
        <v>1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</row>
    <row r="10" spans="1:15" x14ac:dyDescent="0.15">
      <c r="B10" s="4" t="s">
        <v>133</v>
      </c>
      <c r="C10" s="30">
        <v>0</v>
      </c>
      <c r="D10" s="30">
        <v>0</v>
      </c>
      <c r="E10" s="30">
        <v>1</v>
      </c>
      <c r="F10" s="30">
        <v>1</v>
      </c>
      <c r="G10" s="30">
        <v>1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</row>
    <row r="11" spans="1:15" x14ac:dyDescent="0.15">
      <c r="B11" s="4" t="s">
        <v>139</v>
      </c>
      <c r="C11" s="115">
        <v>0</v>
      </c>
      <c r="D11" s="115">
        <v>1</v>
      </c>
      <c r="E11" s="30">
        <v>1</v>
      </c>
      <c r="F11" s="30">
        <v>1</v>
      </c>
      <c r="G11" s="115">
        <v>1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</row>
    <row r="12" spans="1:15" x14ac:dyDescent="0.15">
      <c r="B12" s="4" t="s">
        <v>147</v>
      </c>
      <c r="C12" s="115">
        <v>0</v>
      </c>
      <c r="D12" s="115">
        <v>1</v>
      </c>
      <c r="E12" s="115">
        <v>1</v>
      </c>
      <c r="F12" s="115">
        <v>1</v>
      </c>
      <c r="G12" s="115">
        <v>1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</row>
    <row r="13" spans="1:15" x14ac:dyDescent="0.15">
      <c r="B13" s="4" t="s">
        <v>148</v>
      </c>
      <c r="C13" s="115">
        <v>0</v>
      </c>
      <c r="D13" s="115">
        <v>1</v>
      </c>
      <c r="E13" s="115">
        <v>1</v>
      </c>
      <c r="F13" s="115">
        <v>1</v>
      </c>
      <c r="G13" s="115">
        <v>1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</row>
    <row r="14" spans="1:15" x14ac:dyDescent="0.15"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</row>
    <row r="15" spans="1:15" x14ac:dyDescent="0.15">
      <c r="A15" s="10" t="s">
        <v>72</v>
      </c>
      <c r="B15" t="s">
        <v>54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1</v>
      </c>
      <c r="I15" s="30">
        <v>1</v>
      </c>
      <c r="J15" s="30">
        <v>1</v>
      </c>
      <c r="K15" s="30">
        <v>1</v>
      </c>
      <c r="L15" s="30">
        <v>0</v>
      </c>
      <c r="M15" s="30">
        <v>0</v>
      </c>
      <c r="N15" s="30">
        <v>0</v>
      </c>
      <c r="O15" s="30">
        <v>0</v>
      </c>
    </row>
    <row r="16" spans="1:15" x14ac:dyDescent="0.15">
      <c r="A16" s="10"/>
      <c r="B16" t="s">
        <v>131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1</v>
      </c>
      <c r="I16" s="30">
        <v>1</v>
      </c>
      <c r="J16" s="30">
        <v>1</v>
      </c>
      <c r="K16" s="30">
        <v>1</v>
      </c>
      <c r="L16" s="30">
        <v>0</v>
      </c>
      <c r="M16" s="30">
        <v>0</v>
      </c>
      <c r="N16" s="30">
        <v>0</v>
      </c>
      <c r="O16" s="30">
        <v>0</v>
      </c>
    </row>
    <row r="17" spans="1:15" x14ac:dyDescent="0.15">
      <c r="B17" t="s">
        <v>134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1</v>
      </c>
      <c r="I17" s="30">
        <v>1</v>
      </c>
      <c r="J17" s="30">
        <v>1</v>
      </c>
      <c r="K17" s="30">
        <v>1</v>
      </c>
      <c r="L17" s="30">
        <v>0</v>
      </c>
      <c r="M17" s="30">
        <v>0</v>
      </c>
      <c r="N17" s="30">
        <v>0</v>
      </c>
      <c r="O17" s="30">
        <v>0</v>
      </c>
    </row>
    <row r="18" spans="1:15" x14ac:dyDescent="0.15">
      <c r="B18" s="4" t="s">
        <v>76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1</v>
      </c>
      <c r="I18" s="30">
        <v>1</v>
      </c>
      <c r="J18" s="30">
        <v>1</v>
      </c>
      <c r="K18" s="30">
        <v>1</v>
      </c>
      <c r="L18" s="30">
        <v>0</v>
      </c>
      <c r="M18" s="30">
        <v>0</v>
      </c>
      <c r="N18" s="30">
        <v>0</v>
      </c>
      <c r="O18" s="30">
        <v>0</v>
      </c>
    </row>
    <row r="19" spans="1:15" x14ac:dyDescent="0.15">
      <c r="B19" s="4" t="s">
        <v>135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1</v>
      </c>
      <c r="I19" s="30">
        <v>1</v>
      </c>
      <c r="J19" s="30">
        <v>1</v>
      </c>
      <c r="K19" s="30">
        <v>1</v>
      </c>
      <c r="L19" s="30">
        <v>0</v>
      </c>
      <c r="M19" s="30">
        <v>0</v>
      </c>
      <c r="N19" s="30">
        <v>0</v>
      </c>
      <c r="O19" s="30">
        <v>0</v>
      </c>
    </row>
    <row r="20" spans="1:15" x14ac:dyDescent="0.15">
      <c r="B20" t="s">
        <v>115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1</v>
      </c>
      <c r="I20" s="30">
        <v>1</v>
      </c>
      <c r="J20" s="30">
        <v>1</v>
      </c>
      <c r="K20" s="30">
        <v>1</v>
      </c>
      <c r="L20" s="30">
        <v>0</v>
      </c>
      <c r="M20" s="30">
        <v>0</v>
      </c>
      <c r="N20" s="30">
        <v>0</v>
      </c>
      <c r="O20" s="30">
        <v>0</v>
      </c>
    </row>
    <row r="21" spans="1:15" x14ac:dyDescent="0.15">
      <c r="B21" t="s">
        <v>157</v>
      </c>
      <c r="C21" s="30">
        <v>1</v>
      </c>
      <c r="D21" s="30">
        <v>1</v>
      </c>
      <c r="E21" s="30">
        <v>1</v>
      </c>
      <c r="F21" s="30">
        <v>1</v>
      </c>
      <c r="G21" s="30">
        <v>1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</row>
    <row r="22" spans="1:15" x14ac:dyDescent="0.15">
      <c r="B22" t="s">
        <v>158</v>
      </c>
      <c r="C22" s="30">
        <v>1</v>
      </c>
      <c r="D22" s="30">
        <v>1</v>
      </c>
      <c r="E22" s="30">
        <v>1</v>
      </c>
      <c r="F22" s="30">
        <v>1</v>
      </c>
      <c r="G22" s="30">
        <v>1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</row>
    <row r="23" spans="1:15" x14ac:dyDescent="0.15">
      <c r="B23" t="s">
        <v>159</v>
      </c>
      <c r="C23" s="30">
        <v>1</v>
      </c>
      <c r="D23" s="30">
        <v>1</v>
      </c>
      <c r="E23" s="30">
        <v>1</v>
      </c>
      <c r="F23" s="30">
        <v>1</v>
      </c>
      <c r="G23" s="30">
        <v>1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</row>
    <row r="24" spans="1:15" x14ac:dyDescent="0.15"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</row>
    <row r="25" spans="1:15" x14ac:dyDescent="0.15">
      <c r="A25" s="10" t="s">
        <v>80</v>
      </c>
      <c r="B25" t="s">
        <v>116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1</v>
      </c>
      <c r="M25" s="30">
        <v>0</v>
      </c>
      <c r="N25" s="30">
        <v>0</v>
      </c>
      <c r="O25" s="30">
        <v>0</v>
      </c>
    </row>
    <row r="26" spans="1:15" x14ac:dyDescent="0.15">
      <c r="B26" t="s">
        <v>117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1</v>
      </c>
      <c r="M26" s="30">
        <v>1</v>
      </c>
      <c r="N26" s="30">
        <v>1</v>
      </c>
      <c r="O26" s="30">
        <v>1</v>
      </c>
    </row>
    <row r="27" spans="1:15" x14ac:dyDescent="0.15">
      <c r="B27" t="s">
        <v>118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1</v>
      </c>
      <c r="M27" s="30">
        <v>1</v>
      </c>
      <c r="N27" s="30">
        <v>1</v>
      </c>
      <c r="O27" s="30">
        <v>1</v>
      </c>
    </row>
    <row r="28" spans="1:15" x14ac:dyDescent="0.15">
      <c r="B28" t="s">
        <v>119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1</v>
      </c>
      <c r="M28" s="30">
        <v>0</v>
      </c>
      <c r="N28" s="30">
        <v>0</v>
      </c>
      <c r="O28" s="30">
        <v>0</v>
      </c>
    </row>
    <row r="29" spans="1:15" x14ac:dyDescent="0.15">
      <c r="B29" t="s">
        <v>120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1</v>
      </c>
      <c r="M29" s="30">
        <v>1</v>
      </c>
      <c r="N29" s="30">
        <v>1</v>
      </c>
      <c r="O29" s="30">
        <v>1</v>
      </c>
    </row>
    <row r="30" spans="1:15" x14ac:dyDescent="0.15">
      <c r="B30" t="s">
        <v>121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1</v>
      </c>
      <c r="M30" s="30">
        <v>1</v>
      </c>
      <c r="N30" s="30">
        <v>1</v>
      </c>
      <c r="O30" s="30">
        <v>1</v>
      </c>
    </row>
    <row r="31" spans="1:15" x14ac:dyDescent="0.15">
      <c r="B31" t="s">
        <v>122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1</v>
      </c>
      <c r="M31" s="30">
        <v>1</v>
      </c>
      <c r="N31" s="30">
        <v>1</v>
      </c>
      <c r="O31" s="30">
        <v>1</v>
      </c>
    </row>
    <row r="32" spans="1:15" x14ac:dyDescent="0.15">
      <c r="A32" s="10"/>
      <c r="B32" t="s">
        <v>124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1</v>
      </c>
      <c r="M32" s="30">
        <v>0</v>
      </c>
      <c r="N32" s="30">
        <v>0</v>
      </c>
      <c r="O32" s="30">
        <v>0</v>
      </c>
    </row>
    <row r="33" spans="1:15" x14ac:dyDescent="0.15">
      <c r="B33" t="s">
        <v>125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</v>
      </c>
      <c r="M33" s="30">
        <v>1</v>
      </c>
      <c r="N33" s="30">
        <v>1</v>
      </c>
      <c r="O33" s="30">
        <v>1</v>
      </c>
    </row>
    <row r="34" spans="1:15" x14ac:dyDescent="0.15">
      <c r="B34" t="s">
        <v>126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1</v>
      </c>
      <c r="M34" s="30">
        <v>1</v>
      </c>
      <c r="N34" s="30">
        <v>1</v>
      </c>
      <c r="O34" s="30">
        <v>1</v>
      </c>
    </row>
    <row r="35" spans="1:15" x14ac:dyDescent="0.15">
      <c r="B35" t="s">
        <v>127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1</v>
      </c>
      <c r="M35" s="30">
        <v>0</v>
      </c>
      <c r="N35" s="30">
        <v>0</v>
      </c>
      <c r="O35" s="30">
        <v>0</v>
      </c>
    </row>
    <row r="36" spans="1:15" x14ac:dyDescent="0.15">
      <c r="B36" t="s">
        <v>128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1</v>
      </c>
      <c r="M36" s="30">
        <v>1</v>
      </c>
      <c r="N36" s="30">
        <v>1</v>
      </c>
      <c r="O36" s="30">
        <v>1</v>
      </c>
    </row>
    <row r="37" spans="1:15" x14ac:dyDescent="0.15">
      <c r="B37" t="s">
        <v>129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1</v>
      </c>
      <c r="M37" s="30">
        <v>1</v>
      </c>
      <c r="N37" s="30">
        <v>1</v>
      </c>
      <c r="O37" s="30">
        <v>1</v>
      </c>
    </row>
    <row r="38" spans="1:15" x14ac:dyDescent="0.15">
      <c r="B38" t="s">
        <v>130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1</v>
      </c>
      <c r="M38" s="30">
        <v>1</v>
      </c>
      <c r="N38" s="30">
        <v>1</v>
      </c>
      <c r="O38" s="30">
        <v>1</v>
      </c>
    </row>
    <row r="39" spans="1:15" x14ac:dyDescent="0.15">
      <c r="B39" t="s">
        <v>181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1">
        <v>1</v>
      </c>
      <c r="M39" s="31">
        <v>1</v>
      </c>
      <c r="N39" s="31">
        <v>1</v>
      </c>
      <c r="O39" s="31">
        <v>1</v>
      </c>
    </row>
    <row r="40" spans="1:15" x14ac:dyDescent="0.15">
      <c r="B40" s="11" t="s">
        <v>240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2"/>
      <c r="C41" s="30"/>
      <c r="D41" s="30"/>
      <c r="E41" s="117"/>
      <c r="F41" s="117"/>
      <c r="G41" s="117"/>
      <c r="H41" s="117"/>
      <c r="I41" s="117"/>
      <c r="J41" s="116"/>
      <c r="K41" s="116"/>
      <c r="L41" s="116"/>
      <c r="M41" s="116"/>
      <c r="N41" s="116"/>
      <c r="O41" s="116"/>
    </row>
    <row r="42" spans="1:15" x14ac:dyDescent="0.15">
      <c r="A42" s="10" t="s">
        <v>78</v>
      </c>
      <c r="B42" t="s">
        <v>204</v>
      </c>
      <c r="C42" s="30">
        <v>1</v>
      </c>
      <c r="D42" s="30">
        <v>1</v>
      </c>
      <c r="E42" s="30">
        <v>1</v>
      </c>
      <c r="F42" s="30">
        <v>1</v>
      </c>
      <c r="G42" s="30">
        <v>1</v>
      </c>
      <c r="H42" s="30">
        <v>1</v>
      </c>
      <c r="I42" s="30">
        <v>1</v>
      </c>
      <c r="J42" s="30">
        <v>1</v>
      </c>
      <c r="K42" s="30">
        <v>1</v>
      </c>
      <c r="L42" s="30">
        <v>1</v>
      </c>
      <c r="M42" s="30">
        <v>1</v>
      </c>
      <c r="N42" s="30">
        <v>1</v>
      </c>
      <c r="O42" s="30">
        <v>1</v>
      </c>
    </row>
    <row r="43" spans="1:15" x14ac:dyDescent="0.15">
      <c r="B43" t="s">
        <v>205</v>
      </c>
      <c r="C43" s="30">
        <v>1</v>
      </c>
      <c r="D43" s="30">
        <v>1</v>
      </c>
      <c r="E43" s="30">
        <v>1</v>
      </c>
      <c r="F43" s="30">
        <v>1</v>
      </c>
      <c r="G43" s="30">
        <v>1</v>
      </c>
      <c r="H43" s="30">
        <v>1</v>
      </c>
      <c r="I43" s="30">
        <v>1</v>
      </c>
      <c r="J43" s="30">
        <v>1</v>
      </c>
      <c r="K43" s="30">
        <v>1</v>
      </c>
      <c r="L43" s="30">
        <v>1</v>
      </c>
      <c r="M43" s="30">
        <v>1</v>
      </c>
      <c r="N43" s="30">
        <v>1</v>
      </c>
      <c r="O43" s="30">
        <v>1</v>
      </c>
    </row>
    <row r="44" spans="1:15" x14ac:dyDescent="0.15">
      <c r="B44" t="s">
        <v>206</v>
      </c>
      <c r="C44" s="30">
        <v>1</v>
      </c>
      <c r="D44" s="30">
        <v>1</v>
      </c>
      <c r="E44" s="30">
        <v>1</v>
      </c>
      <c r="F44" s="30">
        <v>1</v>
      </c>
      <c r="G44" s="30">
        <v>1</v>
      </c>
      <c r="H44" s="30">
        <v>1</v>
      </c>
      <c r="I44" s="30">
        <v>1</v>
      </c>
      <c r="J44" s="30">
        <v>1</v>
      </c>
      <c r="K44" s="30">
        <v>1</v>
      </c>
      <c r="L44" s="30">
        <v>1</v>
      </c>
      <c r="M44" s="30">
        <v>1</v>
      </c>
      <c r="N44" s="30">
        <v>1</v>
      </c>
      <c r="O44" s="30">
        <v>1</v>
      </c>
    </row>
    <row r="45" spans="1:15" x14ac:dyDescent="0.15">
      <c r="B45" t="s">
        <v>207</v>
      </c>
      <c r="C45" s="30">
        <v>1</v>
      </c>
      <c r="D45" s="30">
        <v>1</v>
      </c>
      <c r="E45" s="30">
        <v>1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>
        <v>1</v>
      </c>
      <c r="L45" s="30">
        <v>1</v>
      </c>
      <c r="M45" s="30">
        <v>1</v>
      </c>
      <c r="N45" s="30">
        <v>1</v>
      </c>
      <c r="O45" s="30">
        <v>1</v>
      </c>
    </row>
    <row r="46" spans="1:15" x14ac:dyDescent="0.15">
      <c r="B46" t="s">
        <v>208</v>
      </c>
      <c r="C46" s="30">
        <v>1</v>
      </c>
      <c r="D46" s="30">
        <v>1</v>
      </c>
      <c r="E46" s="30">
        <v>1</v>
      </c>
      <c r="F46" s="30">
        <v>1</v>
      </c>
      <c r="G46" s="30">
        <v>1</v>
      </c>
      <c r="H46" s="30">
        <v>1</v>
      </c>
      <c r="I46" s="30">
        <v>1</v>
      </c>
      <c r="J46" s="30">
        <v>1</v>
      </c>
      <c r="K46" s="30">
        <v>1</v>
      </c>
      <c r="L46" s="30">
        <v>1</v>
      </c>
      <c r="M46" s="30">
        <v>1</v>
      </c>
      <c r="N46" s="30">
        <v>1</v>
      </c>
      <c r="O46" s="30">
        <v>1</v>
      </c>
    </row>
    <row r="47" spans="1:15" x14ac:dyDescent="0.15">
      <c r="B47" t="s">
        <v>209</v>
      </c>
      <c r="C47" s="30">
        <v>1</v>
      </c>
      <c r="D47" s="30">
        <v>1</v>
      </c>
      <c r="E47" s="30">
        <v>1</v>
      </c>
      <c r="F47" s="30">
        <v>1</v>
      </c>
      <c r="G47" s="30">
        <v>1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</row>
    <row r="48" spans="1:15" x14ac:dyDescent="0.15">
      <c r="B48" t="s">
        <v>213</v>
      </c>
      <c r="C48" s="30">
        <v>1</v>
      </c>
      <c r="D48" s="30">
        <v>1</v>
      </c>
      <c r="E48" s="30">
        <v>1</v>
      </c>
      <c r="F48" s="30">
        <v>1</v>
      </c>
      <c r="G48" s="30">
        <v>1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</row>
    <row r="49" spans="1:15" x14ac:dyDescent="0.15">
      <c r="B49" s="4" t="s">
        <v>210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1</v>
      </c>
      <c r="I49" s="30">
        <v>1</v>
      </c>
      <c r="J49" s="30">
        <v>1</v>
      </c>
      <c r="K49" s="30">
        <v>1</v>
      </c>
      <c r="L49" s="30">
        <v>0</v>
      </c>
      <c r="M49" s="30">
        <v>0</v>
      </c>
      <c r="N49" s="30">
        <v>0</v>
      </c>
      <c r="O49" s="30">
        <v>0</v>
      </c>
    </row>
    <row r="50" spans="1:15" x14ac:dyDescent="0.15">
      <c r="B50" s="4" t="s">
        <v>211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1</v>
      </c>
      <c r="I50" s="30">
        <v>1</v>
      </c>
      <c r="J50" s="30">
        <v>1</v>
      </c>
      <c r="K50" s="30">
        <v>1</v>
      </c>
      <c r="L50" s="30">
        <v>0</v>
      </c>
      <c r="M50" s="30">
        <v>0</v>
      </c>
      <c r="N50" s="30">
        <v>0</v>
      </c>
      <c r="O50" s="30">
        <v>0</v>
      </c>
    </row>
    <row r="51" spans="1:15" x14ac:dyDescent="0.15">
      <c r="B51" s="4" t="s">
        <v>212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1</v>
      </c>
      <c r="I51" s="30">
        <v>1</v>
      </c>
      <c r="J51" s="30">
        <v>1</v>
      </c>
      <c r="K51" s="30">
        <v>1</v>
      </c>
      <c r="L51" s="30">
        <v>0</v>
      </c>
      <c r="M51" s="30">
        <v>0</v>
      </c>
      <c r="N51" s="30">
        <v>0</v>
      </c>
      <c r="O51" s="30">
        <v>0</v>
      </c>
    </row>
    <row r="52" spans="1:15" x14ac:dyDescent="0.15">
      <c r="A52" s="11"/>
      <c r="B52" s="12" t="s">
        <v>77</v>
      </c>
      <c r="C52" s="31">
        <v>1</v>
      </c>
      <c r="D52" s="31">
        <v>1</v>
      </c>
      <c r="E52" s="31">
        <v>1</v>
      </c>
      <c r="F52" s="31">
        <v>1</v>
      </c>
      <c r="G52" s="31">
        <v>1</v>
      </c>
      <c r="H52" s="31">
        <v>1</v>
      </c>
      <c r="I52" s="31">
        <v>1</v>
      </c>
      <c r="J52" s="31">
        <v>1</v>
      </c>
      <c r="K52" s="31">
        <v>1</v>
      </c>
      <c r="L52" s="31">
        <v>1</v>
      </c>
      <c r="M52" s="31">
        <v>1</v>
      </c>
      <c r="N52" s="31">
        <v>1</v>
      </c>
      <c r="O52" s="31">
        <v>1</v>
      </c>
    </row>
    <row r="53" spans="1:15" s="11" customFormat="1" x14ac:dyDescent="0.15">
      <c r="B53" s="12" t="s">
        <v>140</v>
      </c>
      <c r="C53" s="115">
        <v>1</v>
      </c>
      <c r="D53" s="115">
        <v>0</v>
      </c>
      <c r="E53" s="118">
        <v>1</v>
      </c>
      <c r="F53" s="118">
        <v>1</v>
      </c>
      <c r="G53" s="118">
        <v>1</v>
      </c>
      <c r="H53" s="118">
        <v>1</v>
      </c>
      <c r="I53" s="118">
        <v>1</v>
      </c>
      <c r="J53" s="118">
        <v>1</v>
      </c>
      <c r="K53" s="118">
        <v>1</v>
      </c>
      <c r="L53" s="118">
        <v>1</v>
      </c>
      <c r="M53" s="118">
        <v>1</v>
      </c>
      <c r="N53" s="118">
        <v>1</v>
      </c>
      <c r="O53" s="118">
        <v>1</v>
      </c>
    </row>
    <row r="54" spans="1:15" s="11" customFormat="1" x14ac:dyDescent="0.15">
      <c r="B54" s="12" t="s">
        <v>141</v>
      </c>
      <c r="C54" s="115">
        <v>1</v>
      </c>
      <c r="D54" s="115">
        <v>0</v>
      </c>
      <c r="E54" s="115">
        <v>1</v>
      </c>
      <c r="F54" s="115">
        <v>1</v>
      </c>
      <c r="G54" s="115">
        <v>1</v>
      </c>
      <c r="H54" s="115">
        <v>1</v>
      </c>
      <c r="I54" s="115">
        <v>1</v>
      </c>
      <c r="J54" s="115">
        <v>1</v>
      </c>
      <c r="K54" s="115">
        <v>1</v>
      </c>
      <c r="L54" s="115">
        <v>1</v>
      </c>
      <c r="M54" s="115">
        <v>1</v>
      </c>
      <c r="N54" s="115">
        <v>1</v>
      </c>
      <c r="O54" s="115">
        <v>1</v>
      </c>
    </row>
    <row r="55" spans="1:15" s="11" customFormat="1" x14ac:dyDescent="0.15">
      <c r="B55" s="12" t="s">
        <v>142</v>
      </c>
      <c r="C55" s="115">
        <v>1</v>
      </c>
      <c r="D55" s="115">
        <v>0</v>
      </c>
      <c r="E55" s="115">
        <v>1</v>
      </c>
      <c r="F55" s="115">
        <v>1</v>
      </c>
      <c r="G55" s="115">
        <v>1</v>
      </c>
      <c r="H55" s="115">
        <v>1</v>
      </c>
      <c r="I55" s="115">
        <v>1</v>
      </c>
      <c r="J55" s="115">
        <v>1</v>
      </c>
      <c r="K55" s="115">
        <v>1</v>
      </c>
      <c r="L55" s="115">
        <v>1</v>
      </c>
      <c r="M55" s="115">
        <v>1</v>
      </c>
      <c r="N55" s="115">
        <v>1</v>
      </c>
      <c r="O55" s="115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B3BE-FBB2-4049-A8E8-C14ABBED6FFD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6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586E-25D9-9349-8378-5B2565FC386A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2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1" t="s">
        <v>161</v>
      </c>
      <c r="G48" s="91" t="s">
        <v>161</v>
      </c>
      <c r="H48" s="91" t="s">
        <v>161</v>
      </c>
    </row>
    <row r="49" spans="1:6" x14ac:dyDescent="0.15">
      <c r="A49" s="119" t="s">
        <v>157</v>
      </c>
      <c r="B49" t="s">
        <v>161</v>
      </c>
      <c r="F49" t="s">
        <v>161</v>
      </c>
    </row>
    <row r="50" spans="1:6" x14ac:dyDescent="0.15">
      <c r="A50" s="119" t="s">
        <v>158</v>
      </c>
      <c r="B50" t="s">
        <v>161</v>
      </c>
      <c r="F50" t="s">
        <v>161</v>
      </c>
    </row>
    <row r="51" spans="1:6" x14ac:dyDescent="0.15">
      <c r="A51" s="119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42515-0FA6-A540-AB9A-12D04604300A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51"/>
  <sheetViews>
    <sheetView workbookViewId="0">
      <selection activeCell="B6" sqref="B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0" t="s">
        <v>237</v>
      </c>
      <c r="B1" s="120" t="s">
        <v>251</v>
      </c>
      <c r="C1" s="120" t="s">
        <v>137</v>
      </c>
      <c r="D1" s="120" t="s">
        <v>138</v>
      </c>
    </row>
    <row r="2" spans="1:4" ht="15.75" customHeight="1" x14ac:dyDescent="0.2">
      <c r="A2" s="123" t="s">
        <v>54</v>
      </c>
      <c r="B2" s="124">
        <v>0</v>
      </c>
      <c r="C2" s="123">
        <v>0.95</v>
      </c>
      <c r="D2" s="123">
        <v>25</v>
      </c>
    </row>
    <row r="3" spans="1:4" ht="15.75" customHeight="1" x14ac:dyDescent="0.2">
      <c r="A3" s="123" t="s">
        <v>240</v>
      </c>
      <c r="B3" s="124">
        <v>0</v>
      </c>
      <c r="C3" s="123">
        <v>0.95</v>
      </c>
      <c r="D3" s="123">
        <v>0.8</v>
      </c>
    </row>
    <row r="4" spans="1:4" ht="15.75" customHeight="1" x14ac:dyDescent="0.2">
      <c r="A4" s="123" t="s">
        <v>210</v>
      </c>
      <c r="B4" s="124">
        <v>0</v>
      </c>
      <c r="C4" s="123">
        <v>0.95</v>
      </c>
      <c r="D4" s="123">
        <v>7</v>
      </c>
    </row>
    <row r="5" spans="1:4" ht="15.75" customHeight="1" x14ac:dyDescent="0.2">
      <c r="A5" s="127" t="s">
        <v>139</v>
      </c>
      <c r="B5" s="126">
        <v>0.112</v>
      </c>
      <c r="C5" s="149">
        <v>0.95</v>
      </c>
      <c r="D5" s="149">
        <f>180</f>
        <v>180</v>
      </c>
    </row>
    <row r="6" spans="1:4" ht="15.75" customHeight="1" x14ac:dyDescent="0.2">
      <c r="A6" s="123" t="s">
        <v>181</v>
      </c>
      <c r="B6" s="124">
        <v>0</v>
      </c>
      <c r="C6" s="123">
        <v>0.95</v>
      </c>
      <c r="D6" s="123">
        <f>SUM('Programs family planning'!E2:E10)</f>
        <v>0</v>
      </c>
    </row>
    <row r="7" spans="1:4" ht="15.75" customHeight="1" x14ac:dyDescent="0.2">
      <c r="A7" s="125" t="s">
        <v>141</v>
      </c>
      <c r="B7" s="126">
        <v>0.36</v>
      </c>
      <c r="C7" s="148">
        <v>0.95</v>
      </c>
      <c r="D7" s="148">
        <f>0.25/((9862402+13370081 )/57310019)</f>
        <v>0.61670139821042802</v>
      </c>
    </row>
    <row r="8" spans="1:4" ht="15.75" customHeight="1" x14ac:dyDescent="0.2">
      <c r="A8" s="123" t="s">
        <v>142</v>
      </c>
      <c r="B8" s="123">
        <v>0</v>
      </c>
      <c r="C8" s="123">
        <v>0.95</v>
      </c>
      <c r="D8" s="123">
        <v>0.75</v>
      </c>
    </row>
    <row r="9" spans="1:4" ht="15.75" customHeight="1" x14ac:dyDescent="0.2">
      <c r="A9" s="123" t="s">
        <v>140</v>
      </c>
      <c r="B9" s="123">
        <v>0</v>
      </c>
      <c r="C9" s="123">
        <v>0.95</v>
      </c>
      <c r="D9" s="123">
        <v>0.19</v>
      </c>
    </row>
    <row r="10" spans="1:4" ht="15.75" customHeight="1" x14ac:dyDescent="0.2">
      <c r="A10" s="123" t="s">
        <v>120</v>
      </c>
      <c r="B10" s="123">
        <v>0</v>
      </c>
      <c r="C10" s="123">
        <v>0.95</v>
      </c>
      <c r="D10" s="123">
        <v>0.73</v>
      </c>
    </row>
    <row r="11" spans="1:4" ht="15.75" customHeight="1" x14ac:dyDescent="0.2">
      <c r="A11" s="123" t="s">
        <v>128</v>
      </c>
      <c r="B11" s="123">
        <v>0</v>
      </c>
      <c r="C11" s="123">
        <v>0.95</v>
      </c>
      <c r="D11" s="123">
        <v>0.73</v>
      </c>
    </row>
    <row r="12" spans="1:4" ht="15.75" customHeight="1" x14ac:dyDescent="0.2">
      <c r="A12" s="123" t="s">
        <v>121</v>
      </c>
      <c r="B12" s="123">
        <v>0</v>
      </c>
      <c r="C12" s="123">
        <v>0.95</v>
      </c>
      <c r="D12" s="123">
        <v>1.78</v>
      </c>
    </row>
    <row r="13" spans="1:4" ht="15.75" customHeight="1" x14ac:dyDescent="0.2">
      <c r="A13" s="123" t="s">
        <v>129</v>
      </c>
      <c r="B13" s="123">
        <v>0</v>
      </c>
      <c r="C13" s="123">
        <v>0.95</v>
      </c>
      <c r="D13" s="123">
        <v>1.78</v>
      </c>
    </row>
    <row r="14" spans="1:4" ht="15.75" customHeight="1" x14ac:dyDescent="0.2">
      <c r="A14" s="123" t="s">
        <v>122</v>
      </c>
      <c r="B14" s="123">
        <v>0</v>
      </c>
      <c r="C14" s="123">
        <v>0.95</v>
      </c>
      <c r="D14" s="123">
        <v>0.24</v>
      </c>
    </row>
    <row r="15" spans="1:4" ht="15.75" customHeight="1" x14ac:dyDescent="0.2">
      <c r="A15" s="123" t="s">
        <v>130</v>
      </c>
      <c r="B15" s="123">
        <v>0</v>
      </c>
      <c r="C15" s="123">
        <v>0.95</v>
      </c>
      <c r="D15" s="123">
        <v>0.24</v>
      </c>
    </row>
    <row r="16" spans="1:4" ht="15.75" customHeight="1" x14ac:dyDescent="0.2">
      <c r="A16" s="123" t="s">
        <v>119</v>
      </c>
      <c r="B16" s="123">
        <v>0</v>
      </c>
      <c r="C16" s="123">
        <v>0.95</v>
      </c>
      <c r="D16" s="123">
        <v>0.55000000000000004</v>
      </c>
    </row>
    <row r="17" spans="1:4" ht="15.75" customHeight="1" x14ac:dyDescent="0.2">
      <c r="A17" s="123" t="s">
        <v>127</v>
      </c>
      <c r="B17" s="123">
        <v>0</v>
      </c>
      <c r="C17" s="123">
        <v>0.95</v>
      </c>
      <c r="D17" s="123">
        <v>0.55000000000000004</v>
      </c>
    </row>
    <row r="18" spans="1:4" ht="15.75" customHeight="1" x14ac:dyDescent="0.2">
      <c r="A18" s="123" t="s">
        <v>117</v>
      </c>
      <c r="B18" s="123">
        <v>0</v>
      </c>
      <c r="C18" s="123">
        <v>0.95</v>
      </c>
      <c r="D18" s="123">
        <v>0.73</v>
      </c>
    </row>
    <row r="19" spans="1:4" ht="15.75" customHeight="1" x14ac:dyDescent="0.2">
      <c r="A19" s="123" t="s">
        <v>125</v>
      </c>
      <c r="B19" s="123">
        <v>0</v>
      </c>
      <c r="C19" s="123">
        <v>0.95</v>
      </c>
      <c r="D19" s="123">
        <v>0.73</v>
      </c>
    </row>
    <row r="20" spans="1:4" ht="15.75" customHeight="1" x14ac:dyDescent="0.2">
      <c r="A20" s="123" t="s">
        <v>118</v>
      </c>
      <c r="B20" s="123">
        <v>0</v>
      </c>
      <c r="C20" s="123">
        <v>0.95</v>
      </c>
      <c r="D20" s="123">
        <v>1.78</v>
      </c>
    </row>
    <row r="21" spans="1:4" ht="15.75" customHeight="1" x14ac:dyDescent="0.2">
      <c r="A21" s="123" t="s">
        <v>126</v>
      </c>
      <c r="B21" s="123">
        <v>0</v>
      </c>
      <c r="C21" s="123">
        <v>0.95</v>
      </c>
      <c r="D21" s="123">
        <v>1.78</v>
      </c>
    </row>
    <row r="22" spans="1:4" ht="15.75" customHeight="1" x14ac:dyDescent="0.2">
      <c r="A22" s="123" t="s">
        <v>116</v>
      </c>
      <c r="B22" s="123">
        <v>0</v>
      </c>
      <c r="C22" s="123">
        <v>0.95</v>
      </c>
      <c r="D22" s="123">
        <v>0.55000000000000004</v>
      </c>
    </row>
    <row r="23" spans="1:4" ht="15.75" customHeight="1" x14ac:dyDescent="0.2">
      <c r="A23" s="123" t="s">
        <v>124</v>
      </c>
      <c r="B23" s="123">
        <v>0</v>
      </c>
      <c r="C23" s="123">
        <v>0.95</v>
      </c>
      <c r="D23" s="123">
        <v>0.55000000000000004</v>
      </c>
    </row>
    <row r="24" spans="1:4" ht="15.75" customHeight="1" x14ac:dyDescent="0.2">
      <c r="A24" s="121" t="s">
        <v>115</v>
      </c>
      <c r="B24" s="122">
        <v>0.33600000000000002</v>
      </c>
      <c r="C24" s="148">
        <v>0.95</v>
      </c>
      <c r="D24" s="148">
        <v>2.06</v>
      </c>
    </row>
    <row r="25" spans="1:4" ht="15.75" customHeight="1" x14ac:dyDescent="0.2">
      <c r="A25" s="123" t="s">
        <v>76</v>
      </c>
      <c r="B25" s="123">
        <v>0</v>
      </c>
      <c r="C25" s="123">
        <v>0.95</v>
      </c>
      <c r="D25" s="123">
        <v>1.78</v>
      </c>
    </row>
    <row r="26" spans="1:4" ht="15.75" customHeight="1" x14ac:dyDescent="0.2">
      <c r="A26" s="127" t="s">
        <v>135</v>
      </c>
      <c r="B26" s="126">
        <v>0.78400000000000003</v>
      </c>
      <c r="C26" s="149">
        <v>0.95</v>
      </c>
      <c r="D26" s="149">
        <v>3.78</v>
      </c>
    </row>
    <row r="27" spans="1:4" ht="15.75" customHeight="1" x14ac:dyDescent="0.2">
      <c r="A27" s="123" t="s">
        <v>93</v>
      </c>
      <c r="B27" s="124">
        <v>0.80800000000000005</v>
      </c>
      <c r="C27" s="123">
        <v>0.95</v>
      </c>
      <c r="D27" s="123">
        <v>0.05</v>
      </c>
    </row>
    <row r="28" spans="1:4" ht="15.75" customHeight="1" x14ac:dyDescent="0.2">
      <c r="A28" s="123" t="s">
        <v>77</v>
      </c>
      <c r="B28" s="124">
        <v>0.50800000000000001</v>
      </c>
      <c r="C28" s="123">
        <v>0.95</v>
      </c>
      <c r="D28" s="123">
        <v>2.61</v>
      </c>
    </row>
    <row r="29" spans="1:4" ht="15.75" customHeight="1" x14ac:dyDescent="0.2">
      <c r="A29" s="123" t="s">
        <v>212</v>
      </c>
      <c r="B29" s="124">
        <v>0</v>
      </c>
      <c r="C29" s="123">
        <v>0.95</v>
      </c>
      <c r="D29" s="123">
        <v>11</v>
      </c>
    </row>
    <row r="30" spans="1:4" ht="15.75" customHeight="1" x14ac:dyDescent="0.2">
      <c r="A30" s="123" t="s">
        <v>211</v>
      </c>
      <c r="B30" s="124">
        <v>0</v>
      </c>
      <c r="C30" s="123">
        <v>0.95</v>
      </c>
      <c r="D30" s="123">
        <v>11</v>
      </c>
    </row>
    <row r="31" spans="1:4" ht="15.75" customHeight="1" x14ac:dyDescent="0.2">
      <c r="A31" s="123" t="s">
        <v>131</v>
      </c>
      <c r="B31" s="123">
        <v>0</v>
      </c>
      <c r="C31" s="123">
        <v>0.95</v>
      </c>
      <c r="D31" s="123">
        <v>2.99</v>
      </c>
    </row>
    <row r="32" spans="1:4" ht="15.75" customHeight="1" x14ac:dyDescent="0.2">
      <c r="A32" s="123" t="s">
        <v>134</v>
      </c>
      <c r="B32" s="124">
        <v>0.3538</v>
      </c>
      <c r="C32" s="123">
        <v>0.95</v>
      </c>
      <c r="D32" s="123">
        <v>3.78</v>
      </c>
    </row>
    <row r="33" spans="1:4" ht="15.75" customHeight="1" x14ac:dyDescent="0.2">
      <c r="A33" s="123" t="s">
        <v>209</v>
      </c>
      <c r="B33" s="124">
        <v>0</v>
      </c>
      <c r="C33" s="123">
        <v>0.95</v>
      </c>
      <c r="D33" s="123">
        <v>23.84</v>
      </c>
    </row>
    <row r="34" spans="1:4" ht="15.75" customHeight="1" x14ac:dyDescent="0.2">
      <c r="A34" s="123" t="s">
        <v>123</v>
      </c>
      <c r="B34" s="124">
        <v>0</v>
      </c>
      <c r="C34" s="123">
        <v>0.95</v>
      </c>
      <c r="D34" s="123">
        <v>48</v>
      </c>
    </row>
    <row r="35" spans="1:4" ht="15.75" customHeight="1" x14ac:dyDescent="0.2">
      <c r="A35" s="123" t="s">
        <v>74</v>
      </c>
      <c r="B35" s="123">
        <v>0</v>
      </c>
      <c r="C35" s="123">
        <v>0.95</v>
      </c>
      <c r="D35" s="123">
        <v>50</v>
      </c>
    </row>
    <row r="36" spans="1:4" ht="15.75" customHeight="1" x14ac:dyDescent="0.2">
      <c r="A36" s="123" t="s">
        <v>132</v>
      </c>
      <c r="B36" s="123">
        <v>0</v>
      </c>
      <c r="C36" s="123">
        <v>0.95</v>
      </c>
      <c r="D36" s="123">
        <v>51</v>
      </c>
    </row>
    <row r="37" spans="1:4" ht="15.75" customHeight="1" x14ac:dyDescent="0.2">
      <c r="A37" s="123" t="s">
        <v>73</v>
      </c>
      <c r="B37" s="123">
        <v>0</v>
      </c>
      <c r="C37" s="123">
        <v>0.95</v>
      </c>
      <c r="D37" s="123">
        <v>4.6500000000000004</v>
      </c>
    </row>
    <row r="38" spans="1:4" ht="15.75" customHeight="1" x14ac:dyDescent="0.2">
      <c r="A38" s="125" t="s">
        <v>133</v>
      </c>
      <c r="B38" s="122">
        <v>0.1</v>
      </c>
      <c r="C38" s="148">
        <v>0.95</v>
      </c>
      <c r="D38" s="148">
        <v>4.6500000000000004</v>
      </c>
    </row>
    <row r="39" spans="1:4" ht="15.75" customHeight="1" x14ac:dyDescent="0.2">
      <c r="A39" s="125" t="s">
        <v>147</v>
      </c>
      <c r="B39" s="122">
        <v>0</v>
      </c>
      <c r="C39" s="148">
        <v>0.95</v>
      </c>
      <c r="D39" s="142">
        <f>40*AVERAGE('Incidence of conditions'!B5:F5)</f>
        <v>4.7507200000000003</v>
      </c>
    </row>
    <row r="40" spans="1:4" ht="15.75" customHeight="1" x14ac:dyDescent="0.2">
      <c r="A40" s="125" t="s">
        <v>148</v>
      </c>
      <c r="B40" s="122">
        <v>9.6000000000000002E-2</v>
      </c>
      <c r="C40" s="148">
        <v>0.95</v>
      </c>
      <c r="D40" s="142">
        <f>90*AVERAGE('Incidence of conditions'!B6:F6)</f>
        <v>5.3024400000000007</v>
      </c>
    </row>
    <row r="41" spans="1:4" ht="15.75" customHeight="1" x14ac:dyDescent="0.2">
      <c r="A41" s="125" t="s">
        <v>47</v>
      </c>
      <c r="B41" s="122">
        <v>0.9</v>
      </c>
      <c r="C41" s="122">
        <v>1</v>
      </c>
      <c r="D41" s="148">
        <v>0.41</v>
      </c>
    </row>
    <row r="42" spans="1:4" ht="15.75" customHeight="1" x14ac:dyDescent="0.2">
      <c r="A42" s="123" t="s">
        <v>208</v>
      </c>
      <c r="B42" s="124">
        <v>0.80700000000000005</v>
      </c>
      <c r="C42" s="123">
        <v>0.95</v>
      </c>
      <c r="D42" s="123">
        <v>0.9</v>
      </c>
    </row>
    <row r="43" spans="1:4" ht="15.75" customHeight="1" x14ac:dyDescent="0.2">
      <c r="A43" s="123" t="s">
        <v>207</v>
      </c>
      <c r="B43" s="124">
        <v>0.73199999999999998</v>
      </c>
      <c r="C43" s="123">
        <v>0.95</v>
      </c>
      <c r="D43" s="123">
        <v>0.9</v>
      </c>
    </row>
    <row r="44" spans="1:4" ht="15.75" customHeight="1" x14ac:dyDescent="0.2">
      <c r="A44" s="123" t="s">
        <v>206</v>
      </c>
      <c r="B44" s="124">
        <v>0.316</v>
      </c>
      <c r="C44" s="123">
        <v>0.95</v>
      </c>
      <c r="D44" s="123">
        <v>79</v>
      </c>
    </row>
    <row r="45" spans="1:4" ht="15.75" customHeight="1" x14ac:dyDescent="0.2">
      <c r="A45" s="123" t="s">
        <v>204</v>
      </c>
      <c r="B45" s="124">
        <v>0.59699999999999998</v>
      </c>
      <c r="C45" s="123">
        <v>0.95</v>
      </c>
      <c r="D45" s="123">
        <v>31</v>
      </c>
    </row>
    <row r="46" spans="1:4" ht="15.75" customHeight="1" x14ac:dyDescent="0.2">
      <c r="A46" s="123" t="s">
        <v>205</v>
      </c>
      <c r="B46" s="124">
        <v>0.19900000000000001</v>
      </c>
      <c r="C46" s="123">
        <v>0.95</v>
      </c>
      <c r="D46" s="123">
        <v>102</v>
      </c>
    </row>
    <row r="47" spans="1:4" ht="15.75" customHeight="1" x14ac:dyDescent="0.2">
      <c r="A47" s="121" t="s">
        <v>213</v>
      </c>
      <c r="B47" s="128">
        <v>0.13400000000000001</v>
      </c>
      <c r="C47" s="148">
        <v>0.95</v>
      </c>
      <c r="D47" s="142">
        <v>5.53</v>
      </c>
    </row>
    <row r="48" spans="1:4" ht="15.75" customHeight="1" x14ac:dyDescent="0.2">
      <c r="A48" s="123" t="s">
        <v>136</v>
      </c>
      <c r="B48" s="123">
        <v>0</v>
      </c>
      <c r="C48" s="123">
        <v>0.95</v>
      </c>
      <c r="D48" s="123">
        <v>4</v>
      </c>
    </row>
    <row r="49" spans="1:4" s="11" customFormat="1" ht="15.75" customHeight="1" x14ac:dyDescent="0.2">
      <c r="A49" s="121" t="s">
        <v>157</v>
      </c>
      <c r="B49" s="146">
        <v>0</v>
      </c>
      <c r="C49" s="147">
        <v>0.95</v>
      </c>
      <c r="D49" s="145" t="s">
        <v>252</v>
      </c>
    </row>
    <row r="50" spans="1:4" ht="15.75" customHeight="1" x14ac:dyDescent="0.2">
      <c r="A50" s="123" t="s">
        <v>158</v>
      </c>
      <c r="B50" s="123">
        <v>0</v>
      </c>
      <c r="C50" s="123">
        <v>0.95</v>
      </c>
      <c r="D50" s="123" t="s">
        <v>252</v>
      </c>
    </row>
    <row r="51" spans="1:4" ht="15.75" customHeight="1" x14ac:dyDescent="0.2">
      <c r="A51" s="123" t="s">
        <v>159</v>
      </c>
      <c r="B51" s="123">
        <v>0</v>
      </c>
      <c r="C51" s="123">
        <v>0.95</v>
      </c>
      <c r="D51" s="123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19" sqref="D1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2">
        <v>54420.276000000005</v>
      </c>
      <c r="C2" s="136"/>
      <c r="D2" s="14">
        <v>95311.836370595804</v>
      </c>
      <c r="E2" s="14">
        <v>153213.38703826271</v>
      </c>
      <c r="F2" s="14">
        <v>107979.52876312518</v>
      </c>
      <c r="G2" s="14">
        <v>67514.415633014214</v>
      </c>
      <c r="H2" s="137">
        <f>D2+E2+F2+G2</f>
        <v>424019.16780499794</v>
      </c>
      <c r="I2" s="138">
        <f t="shared" ref="I2:I15" si="0">(B2 + 25.36*B2/(1000-25.36))/(1-0.13)</f>
        <v>64179.636972944216</v>
      </c>
      <c r="J2" s="139">
        <f t="shared" ref="J2:J15" si="1">D2/H2</f>
        <v>0.22478190517658092</v>
      </c>
      <c r="K2" s="137">
        <f>H2-I2</f>
        <v>359839.53083205374</v>
      </c>
      <c r="L2" s="136"/>
    </row>
    <row r="3" spans="1:12" ht="15.75" customHeight="1" x14ac:dyDescent="0.15">
      <c r="A3" s="3">
        <v>2018</v>
      </c>
      <c r="B3" s="82">
        <v>55451.94</v>
      </c>
      <c r="C3" s="136"/>
      <c r="D3" s="14">
        <v>99432.343105942753</v>
      </c>
      <c r="E3" s="14">
        <v>157616.80744127883</v>
      </c>
      <c r="F3" s="14">
        <v>111815.8725604623</v>
      </c>
      <c r="G3" s="14">
        <v>70859.172782870679</v>
      </c>
      <c r="H3" s="137">
        <f t="shared" ref="H3:H15" si="2">D3+E3+F3+G3</f>
        <v>439724.19589055458</v>
      </c>
      <c r="I3" s="138">
        <f t="shared" si="0"/>
        <v>65396.312555369695</v>
      </c>
      <c r="J3" s="139">
        <f t="shared" si="1"/>
        <v>0.22612433892696462</v>
      </c>
      <c r="K3" s="137">
        <f t="shared" ref="K3:K15" si="3">H3-I3</f>
        <v>374327.88333518489</v>
      </c>
      <c r="L3" s="136"/>
    </row>
    <row r="4" spans="1:12" ht="15.75" customHeight="1" x14ac:dyDescent="0.15">
      <c r="A4" s="3">
        <v>2019</v>
      </c>
      <c r="B4" s="82">
        <v>56741.520000000004</v>
      </c>
      <c r="C4" s="136"/>
      <c r="D4" s="14">
        <v>103730.98695838419</v>
      </c>
      <c r="E4" s="14">
        <v>162146.78409124259</v>
      </c>
      <c r="F4" s="14">
        <v>115788.5156536007</v>
      </c>
      <c r="G4" s="14">
        <v>74369.633809249266</v>
      </c>
      <c r="H4" s="137">
        <f t="shared" si="2"/>
        <v>456035.9205124767</v>
      </c>
      <c r="I4" s="138">
        <f t="shared" si="0"/>
        <v>66917.157033401556</v>
      </c>
      <c r="J4" s="139">
        <f t="shared" si="1"/>
        <v>0.22746231665658059</v>
      </c>
      <c r="K4" s="137">
        <f t="shared" si="3"/>
        <v>389118.76347907516</v>
      </c>
      <c r="L4" s="136"/>
    </row>
    <row r="5" spans="1:12" ht="15.75" customHeight="1" x14ac:dyDescent="0.15">
      <c r="A5" s="3">
        <v>2020</v>
      </c>
      <c r="B5" s="82">
        <v>57773.184000000001</v>
      </c>
      <c r="C5" s="136"/>
      <c r="D5" s="14">
        <v>108215.46912452648</v>
      </c>
      <c r="E5" s="14">
        <v>166806.95427057892</v>
      </c>
      <c r="F5" s="14">
        <v>119902.30054337379</v>
      </c>
      <c r="G5" s="14">
        <v>78054.007910445769</v>
      </c>
      <c r="H5" s="137">
        <f t="shared" si="2"/>
        <v>472978.731848925</v>
      </c>
      <c r="I5" s="138">
        <f t="shared" si="0"/>
        <v>68133.832615827036</v>
      </c>
      <c r="J5" s="139">
        <f t="shared" si="1"/>
        <v>0.22879563463985053</v>
      </c>
      <c r="K5" s="137">
        <f t="shared" si="3"/>
        <v>404844.89923309797</v>
      </c>
      <c r="L5" s="136"/>
    </row>
    <row r="6" spans="1:12" ht="15.75" customHeight="1" x14ac:dyDescent="0.15">
      <c r="A6" s="3">
        <v>2021</v>
      </c>
      <c r="B6" s="82">
        <v>58804.848000000005</v>
      </c>
      <c r="C6" s="136"/>
      <c r="D6" s="14">
        <v>111587.46079897028</v>
      </c>
      <c r="E6" s="14">
        <v>172847.43473857158</v>
      </c>
      <c r="F6" s="14">
        <v>123778.43579840714</v>
      </c>
      <c r="G6" s="14">
        <v>81509.503251526839</v>
      </c>
      <c r="H6" s="137">
        <f t="shared" si="2"/>
        <v>489722.83458747581</v>
      </c>
      <c r="I6" s="138">
        <f t="shared" si="0"/>
        <v>69350.508198252515</v>
      </c>
      <c r="J6" s="139">
        <f t="shared" si="1"/>
        <v>0.22785839850201672</v>
      </c>
      <c r="K6" s="137">
        <f t="shared" si="3"/>
        <v>420372.32638922328</v>
      </c>
      <c r="L6" s="136"/>
    </row>
    <row r="7" spans="1:12" ht="15.75" customHeight="1" x14ac:dyDescent="0.15">
      <c r="A7" s="3">
        <v>2022</v>
      </c>
      <c r="B7" s="82">
        <v>60094.428</v>
      </c>
      <c r="C7" s="136"/>
      <c r="D7" s="14">
        <v>115064.52366096707</v>
      </c>
      <c r="E7" s="14">
        <v>179106.6555129487</v>
      </c>
      <c r="F7" s="14">
        <v>127779.8766101081</v>
      </c>
      <c r="G7" s="14">
        <v>85117.97533745275</v>
      </c>
      <c r="H7" s="137">
        <f t="shared" si="2"/>
        <v>507069.03112147655</v>
      </c>
      <c r="I7" s="138">
        <f t="shared" si="0"/>
        <v>70871.352676284368</v>
      </c>
      <c r="J7" s="139">
        <f t="shared" si="1"/>
        <v>0.22692082655192072</v>
      </c>
      <c r="K7" s="137">
        <f t="shared" si="3"/>
        <v>436197.67844519217</v>
      </c>
      <c r="L7" s="136"/>
    </row>
    <row r="8" spans="1:12" ht="15.75" customHeight="1" x14ac:dyDescent="0.15">
      <c r="A8" s="3">
        <v>2023</v>
      </c>
      <c r="B8" s="82">
        <v>61384.008000000002</v>
      </c>
      <c r="C8" s="136"/>
      <c r="D8" s="14">
        <v>118649.93172644562</v>
      </c>
      <c r="E8" s="14">
        <v>185592.53770559706</v>
      </c>
      <c r="F8" s="14">
        <v>131910.67378720717</v>
      </c>
      <c r="G8" s="14">
        <v>88886.196535757932</v>
      </c>
      <c r="H8" s="137">
        <f t="shared" si="2"/>
        <v>525039.33975500776</v>
      </c>
      <c r="I8" s="138">
        <f t="shared" si="0"/>
        <v>72392.197154316222</v>
      </c>
      <c r="J8" s="139">
        <f t="shared" si="1"/>
        <v>0.22598293640588851</v>
      </c>
      <c r="K8" s="137">
        <f t="shared" si="3"/>
        <v>452647.14260069153</v>
      </c>
      <c r="L8" s="136"/>
    </row>
    <row r="9" spans="1:12" ht="15.75" customHeight="1" x14ac:dyDescent="0.15">
      <c r="A9" s="3">
        <v>2024</v>
      </c>
      <c r="B9" s="82">
        <v>62415.672000000006</v>
      </c>
      <c r="C9" s="136"/>
      <c r="D9" s="14">
        <v>122347.06102960013</v>
      </c>
      <c r="E9" s="14">
        <v>192313.28927089067</v>
      </c>
      <c r="F9" s="14">
        <v>136175.00909073904</v>
      </c>
      <c r="G9" s="14">
        <v>92821.239030540877</v>
      </c>
      <c r="H9" s="137">
        <f t="shared" si="2"/>
        <v>543656.59842177073</v>
      </c>
      <c r="I9" s="138">
        <f t="shared" si="0"/>
        <v>73608.872736741701</v>
      </c>
      <c r="J9" s="139">
        <f t="shared" si="1"/>
        <v>0.22504474586489401</v>
      </c>
      <c r="K9" s="137">
        <f t="shared" si="3"/>
        <v>470047.72568502906</v>
      </c>
      <c r="L9" s="136"/>
    </row>
    <row r="10" spans="1:12" ht="15.75" customHeight="1" x14ac:dyDescent="0.15">
      <c r="A10" s="3">
        <v>2025</v>
      </c>
      <c r="B10" s="82">
        <v>63963.168000000005</v>
      </c>
      <c r="C10" s="136"/>
      <c r="D10" s="14">
        <v>126159.39280177718</v>
      </c>
      <c r="E10" s="14">
        <v>199277.41539294607</v>
      </c>
      <c r="F10" s="14">
        <v>140577.19946739625</v>
      </c>
      <c r="G10" s="14">
        <v>96930.48809551404</v>
      </c>
      <c r="H10" s="137">
        <f t="shared" si="2"/>
        <v>562944.49575763359</v>
      </c>
      <c r="I10" s="138">
        <f t="shared" si="0"/>
        <v>75433.886110379943</v>
      </c>
      <c r="J10" s="139">
        <f t="shared" si="1"/>
        <v>0.22410627291414714</v>
      </c>
      <c r="K10" s="137">
        <f t="shared" si="3"/>
        <v>487510.60964725364</v>
      </c>
      <c r="L10" s="136"/>
    </row>
    <row r="11" spans="1:12" ht="15.75" customHeight="1" x14ac:dyDescent="0.15">
      <c r="A11" s="3">
        <v>2026</v>
      </c>
      <c r="B11" s="82">
        <v>65252.748000000007</v>
      </c>
      <c r="C11" s="136"/>
      <c r="D11" s="14">
        <v>129958.43520181128</v>
      </c>
      <c r="E11" s="14">
        <v>206693.30010667761</v>
      </c>
      <c r="F11" s="14">
        <v>144764.61955208881</v>
      </c>
      <c r="G11" s="14">
        <v>100514.26540005615</v>
      </c>
      <c r="H11" s="137">
        <f t="shared" si="2"/>
        <v>581930.62026063388</v>
      </c>
      <c r="I11" s="138">
        <f t="shared" si="0"/>
        <v>76954.730588411796</v>
      </c>
      <c r="J11" s="139">
        <f t="shared" si="1"/>
        <v>0.22332290255426973</v>
      </c>
      <c r="K11" s="137">
        <f t="shared" si="3"/>
        <v>504975.88967222208</v>
      </c>
      <c r="L11" s="136"/>
    </row>
    <row r="12" spans="1:12" ht="15.75" customHeight="1" x14ac:dyDescent="0.15">
      <c r="A12" s="3">
        <v>2027</v>
      </c>
      <c r="B12" s="82">
        <v>66542.328000000009</v>
      </c>
      <c r="C12" s="136"/>
      <c r="D12" s="14">
        <v>133871.87830429591</v>
      </c>
      <c r="E12" s="14">
        <v>214385.15862295427</v>
      </c>
      <c r="F12" s="14">
        <v>149076.77172016416</v>
      </c>
      <c r="G12" s="14">
        <v>104230.54445942171</v>
      </c>
      <c r="H12" s="137">
        <f t="shared" si="2"/>
        <v>601564.35310683609</v>
      </c>
      <c r="I12" s="138">
        <f t="shared" si="0"/>
        <v>78475.575066443635</v>
      </c>
      <c r="J12" s="139">
        <f t="shared" si="1"/>
        <v>0.2225395797023243</v>
      </c>
      <c r="K12" s="137">
        <f t="shared" si="3"/>
        <v>523088.77804039244</v>
      </c>
      <c r="L12" s="136"/>
    </row>
    <row r="13" spans="1:12" ht="15.75" customHeight="1" x14ac:dyDescent="0.15">
      <c r="A13" s="3">
        <v>2028</v>
      </c>
      <c r="B13" s="82">
        <v>67831.90800000001</v>
      </c>
      <c r="C13" s="136"/>
      <c r="D13" s="14">
        <v>137903.16706175939</v>
      </c>
      <c r="E13" s="14">
        <v>222363.26099621074</v>
      </c>
      <c r="F13" s="14">
        <v>153517.37140793164</v>
      </c>
      <c r="G13" s="14">
        <v>108084.22421501792</v>
      </c>
      <c r="H13" s="137">
        <f t="shared" si="2"/>
        <v>621868.02368091978</v>
      </c>
      <c r="I13" s="138">
        <f t="shared" si="0"/>
        <v>79996.419544475488</v>
      </c>
      <c r="J13" s="139">
        <f t="shared" si="1"/>
        <v>0.22175632418835778</v>
      </c>
      <c r="K13" s="137">
        <f t="shared" si="3"/>
        <v>541871.60413644428</v>
      </c>
      <c r="L13" s="136"/>
    </row>
    <row r="14" spans="1:12" ht="15.75" customHeight="1" x14ac:dyDescent="0.15">
      <c r="A14" s="3">
        <v>2029</v>
      </c>
      <c r="B14" s="82">
        <v>69379.40400000001</v>
      </c>
      <c r="C14" s="136"/>
      <c r="D14" s="14">
        <v>142055.85016471127</v>
      </c>
      <c r="E14" s="14">
        <v>230638.2594693978</v>
      </c>
      <c r="F14" s="14">
        <v>158090.24472464525</v>
      </c>
      <c r="G14" s="14">
        <v>112080.38473511282</v>
      </c>
      <c r="H14" s="137">
        <f t="shared" si="2"/>
        <v>642864.73909386713</v>
      </c>
      <c r="I14" s="138">
        <f t="shared" si="0"/>
        <v>81821.432918113715</v>
      </c>
      <c r="J14" s="139">
        <f t="shared" si="1"/>
        <v>0.22097315582270433</v>
      </c>
      <c r="K14" s="137">
        <f t="shared" si="3"/>
        <v>561043.30617575347</v>
      </c>
      <c r="L14" s="136"/>
    </row>
    <row r="15" spans="1:12" ht="15.75" customHeight="1" x14ac:dyDescent="0.15">
      <c r="A15" s="3">
        <v>2030</v>
      </c>
      <c r="B15" s="82">
        <v>70668.983999999997</v>
      </c>
      <c r="C15" s="136"/>
      <c r="D15" s="14">
        <v>146333.58316550791</v>
      </c>
      <c r="E15" s="14">
        <v>239221.2026966979</v>
      </c>
      <c r="F15" s="14">
        <v>162799.33174915577</v>
      </c>
      <c r="G15" s="14">
        <v>116224.29391157588</v>
      </c>
      <c r="H15" s="137">
        <f t="shared" si="2"/>
        <v>664578.41152293747</v>
      </c>
      <c r="I15" s="138">
        <f t="shared" si="0"/>
        <v>83342.277396145553</v>
      </c>
      <c r="J15" s="139">
        <f t="shared" si="1"/>
        <v>0.22019009439408688</v>
      </c>
      <c r="K15" s="137">
        <f t="shared" si="3"/>
        <v>581236.13412679196</v>
      </c>
      <c r="L15" s="136"/>
    </row>
    <row r="18" spans="8:8" ht="15.75" customHeight="1" x14ac:dyDescent="0.15">
      <c r="H18" s="93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49AB-5966-5B46-9CF2-A4BF105110A1}">
  <dimension ref="A1:P101"/>
  <sheetViews>
    <sheetView workbookViewId="0">
      <selection activeCell="F30" sqref="F30"/>
    </sheetView>
  </sheetViews>
  <sheetFormatPr baseColWidth="10" defaultRowHeight="13" x14ac:dyDescent="0.15"/>
  <sheetData>
    <row r="1" spans="1:16" x14ac:dyDescent="0.15">
      <c r="A1" s="10" t="s">
        <v>237</v>
      </c>
      <c r="B1" s="10" t="s">
        <v>253</v>
      </c>
      <c r="C1" s="129">
        <f>'Baseline year demographics'!C2+1</f>
        <v>2018</v>
      </c>
      <c r="D1" s="129">
        <f>C1+1</f>
        <v>2019</v>
      </c>
      <c r="E1" s="129">
        <f t="shared" ref="E1:P1" si="0">D1+1</f>
        <v>2020</v>
      </c>
      <c r="F1" s="129">
        <f t="shared" si="0"/>
        <v>2021</v>
      </c>
      <c r="G1" s="129">
        <f t="shared" si="0"/>
        <v>2022</v>
      </c>
      <c r="H1" s="129">
        <f t="shared" si="0"/>
        <v>2023</v>
      </c>
      <c r="I1" s="129">
        <f t="shared" si="0"/>
        <v>2024</v>
      </c>
      <c r="J1" s="129">
        <f t="shared" si="0"/>
        <v>2025</v>
      </c>
      <c r="K1" s="129">
        <f t="shared" si="0"/>
        <v>2026</v>
      </c>
      <c r="L1" s="129">
        <f t="shared" si="0"/>
        <v>2027</v>
      </c>
      <c r="M1" s="129">
        <f t="shared" si="0"/>
        <v>2028</v>
      </c>
      <c r="N1" s="129">
        <f t="shared" si="0"/>
        <v>2029</v>
      </c>
      <c r="O1" s="129">
        <f t="shared" si="0"/>
        <v>2030</v>
      </c>
      <c r="P1" s="129">
        <f t="shared" si="0"/>
        <v>2031</v>
      </c>
    </row>
    <row r="2" spans="1:16" x14ac:dyDescent="0.15">
      <c r="A2" t="str">
        <f>'Programs to include'!A2</f>
        <v>Balanced energy-protein supplementation</v>
      </c>
      <c r="B2" s="91" t="s">
        <v>254</v>
      </c>
      <c r="C2" s="24"/>
    </row>
    <row r="3" spans="1:16" x14ac:dyDescent="0.15">
      <c r="A3" t="str">
        <f>A2</f>
        <v>Balanced energy-protein supplementation</v>
      </c>
      <c r="B3" s="91" t="s">
        <v>255</v>
      </c>
      <c r="C3" s="24"/>
    </row>
    <row r="4" spans="1:16" x14ac:dyDescent="0.15">
      <c r="A4" t="str">
        <f>'Programs to include'!A3</f>
        <v>Birth age program</v>
      </c>
      <c r="B4" s="91" t="s">
        <v>254</v>
      </c>
      <c r="C4" s="24"/>
    </row>
    <row r="5" spans="1:16" x14ac:dyDescent="0.15">
      <c r="A5" t="str">
        <f>A4</f>
        <v>Birth age program</v>
      </c>
      <c r="B5" s="91" t="s">
        <v>255</v>
      </c>
      <c r="C5" s="24"/>
    </row>
    <row r="6" spans="1:16" x14ac:dyDescent="0.15">
      <c r="A6" t="str">
        <f>'Programs to include'!A4</f>
        <v>Calcium supplementation</v>
      </c>
      <c r="B6" s="91" t="s">
        <v>254</v>
      </c>
      <c r="C6" s="24"/>
    </row>
    <row r="7" spans="1:16" x14ac:dyDescent="0.15">
      <c r="A7" t="str">
        <f>A6</f>
        <v>Calcium supplementation</v>
      </c>
      <c r="B7" s="91" t="s">
        <v>255</v>
      </c>
      <c r="C7" s="24"/>
    </row>
    <row r="8" spans="1:16" x14ac:dyDescent="0.15">
      <c r="A8" t="str">
        <f>'Programs to include'!A5</f>
        <v>Cash transfers</v>
      </c>
      <c r="B8" s="91" t="s">
        <v>254</v>
      </c>
      <c r="C8" s="24"/>
    </row>
    <row r="9" spans="1:16" x14ac:dyDescent="0.15">
      <c r="A9" t="str">
        <f>A8</f>
        <v>Cash transfers</v>
      </c>
      <c r="B9" s="91" t="s">
        <v>255</v>
      </c>
      <c r="C9" s="24"/>
    </row>
    <row r="10" spans="1:16" x14ac:dyDescent="0.15">
      <c r="A10" t="str">
        <f>'Programs to include'!A6</f>
        <v>Family Planning</v>
      </c>
      <c r="B10" s="91" t="s">
        <v>254</v>
      </c>
      <c r="C10" s="24"/>
    </row>
    <row r="11" spans="1:16" x14ac:dyDescent="0.15">
      <c r="A11" t="str">
        <f>A10</f>
        <v>Family Planning</v>
      </c>
      <c r="B11" s="91" t="s">
        <v>255</v>
      </c>
      <c r="C11" s="24"/>
    </row>
    <row r="12" spans="1:16" x14ac:dyDescent="0.15">
      <c r="A12" t="str">
        <f>'Programs to include'!A7</f>
        <v>IFA fortification of maize</v>
      </c>
      <c r="B12" s="91" t="s">
        <v>254</v>
      </c>
      <c r="C12" s="24"/>
    </row>
    <row r="13" spans="1:16" x14ac:dyDescent="0.15">
      <c r="A13" t="str">
        <f>A12</f>
        <v>IFA fortification of maize</v>
      </c>
      <c r="B13" s="91" t="s">
        <v>255</v>
      </c>
      <c r="C13" s="24"/>
    </row>
    <row r="14" spans="1:16" x14ac:dyDescent="0.15">
      <c r="A14" t="str">
        <f>'Programs to include'!A8</f>
        <v>IFA fortification of rice</v>
      </c>
      <c r="B14" s="91" t="s">
        <v>254</v>
      </c>
      <c r="C14" s="24"/>
    </row>
    <row r="15" spans="1:16" x14ac:dyDescent="0.15">
      <c r="A15" t="str">
        <f>A14</f>
        <v>IFA fortification of rice</v>
      </c>
      <c r="B15" s="91" t="s">
        <v>255</v>
      </c>
      <c r="C15" s="24"/>
    </row>
    <row r="16" spans="1:16" x14ac:dyDescent="0.15">
      <c r="A16" t="str">
        <f>'Programs to include'!A9</f>
        <v>IFA fortification of wheat flour</v>
      </c>
      <c r="B16" s="91" t="s">
        <v>254</v>
      </c>
      <c r="C16" s="24"/>
    </row>
    <row r="17" spans="1:3" x14ac:dyDescent="0.15">
      <c r="A17" t="str">
        <f>A16</f>
        <v>IFA fortification of wheat flour</v>
      </c>
      <c r="B17" s="91" t="s">
        <v>255</v>
      </c>
      <c r="C17" s="24"/>
    </row>
    <row r="18" spans="1:3" x14ac:dyDescent="0.15">
      <c r="A18" t="str">
        <f>'Programs to include'!A10</f>
        <v>IFAS not poor: community</v>
      </c>
      <c r="B18" s="91" t="s">
        <v>254</v>
      </c>
      <c r="C18" s="24"/>
    </row>
    <row r="19" spans="1:3" x14ac:dyDescent="0.15">
      <c r="A19" t="str">
        <f>A18</f>
        <v>IFAS not poor: community</v>
      </c>
      <c r="B19" s="91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91" t="s">
        <v>254</v>
      </c>
      <c r="C20" s="24"/>
    </row>
    <row r="21" spans="1:3" x14ac:dyDescent="0.15">
      <c r="A21" t="str">
        <f>A20</f>
        <v>IFAS not poor: community (malaria area)</v>
      </c>
      <c r="B21" s="91" t="s">
        <v>255</v>
      </c>
      <c r="C21" s="24"/>
    </row>
    <row r="22" spans="1:3" x14ac:dyDescent="0.15">
      <c r="A22" t="str">
        <f>'Programs to include'!A12</f>
        <v>IFAS not poor: hospital</v>
      </c>
      <c r="B22" s="91" t="s">
        <v>254</v>
      </c>
      <c r="C22" s="24"/>
    </row>
    <row r="23" spans="1:3" x14ac:dyDescent="0.15">
      <c r="A23" t="str">
        <f>A22</f>
        <v>IFAS not poor: hospital</v>
      </c>
      <c r="B23" s="91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91" t="s">
        <v>254</v>
      </c>
      <c r="C24" s="24"/>
    </row>
    <row r="25" spans="1:3" x14ac:dyDescent="0.15">
      <c r="A25" t="str">
        <f>A24</f>
        <v>IFAS not poor: hospital (malaria area)</v>
      </c>
      <c r="B25" s="91" t="s">
        <v>255</v>
      </c>
      <c r="C25" s="24"/>
    </row>
    <row r="26" spans="1:3" x14ac:dyDescent="0.15">
      <c r="A26" t="str">
        <f>'Programs to include'!A14</f>
        <v>IFAS not poor: retailer</v>
      </c>
      <c r="B26" s="91" t="s">
        <v>254</v>
      </c>
      <c r="C26" s="24"/>
    </row>
    <row r="27" spans="1:3" x14ac:dyDescent="0.15">
      <c r="A27" t="str">
        <f>A26</f>
        <v>IFAS not poor: retailer</v>
      </c>
      <c r="B27" s="91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91" t="s">
        <v>254</v>
      </c>
      <c r="C28" s="24"/>
    </row>
    <row r="29" spans="1:3" x14ac:dyDescent="0.15">
      <c r="A29" t="str">
        <f>A28</f>
        <v>IFAS not poor: retailer (malaria area)</v>
      </c>
      <c r="B29" s="91" t="s">
        <v>255</v>
      </c>
      <c r="C29" s="24"/>
    </row>
    <row r="30" spans="1:3" x14ac:dyDescent="0.15">
      <c r="A30" t="str">
        <f>'Programs to include'!A16</f>
        <v>IFAS not poor: school</v>
      </c>
      <c r="B30" s="91" t="s">
        <v>254</v>
      </c>
      <c r="C30" s="24"/>
    </row>
    <row r="31" spans="1:3" x14ac:dyDescent="0.15">
      <c r="A31" t="str">
        <f>A30</f>
        <v>IFAS not poor: school</v>
      </c>
      <c r="B31" s="91" t="s">
        <v>255</v>
      </c>
      <c r="C31" s="24"/>
    </row>
    <row r="32" spans="1:3" x14ac:dyDescent="0.15">
      <c r="A32" t="str">
        <f>'Programs to include'!A17</f>
        <v>IFAS not poor: school (malaria area)</v>
      </c>
      <c r="B32" s="91" t="s">
        <v>254</v>
      </c>
      <c r="C32" s="24"/>
    </row>
    <row r="33" spans="1:3" x14ac:dyDescent="0.15">
      <c r="A33" t="str">
        <f>A32</f>
        <v>IFAS not poor: school (malaria area)</v>
      </c>
      <c r="B33" s="91" t="s">
        <v>255</v>
      </c>
      <c r="C33" s="24"/>
    </row>
    <row r="34" spans="1:3" x14ac:dyDescent="0.15">
      <c r="A34" t="str">
        <f>'Programs to include'!A18</f>
        <v>IFAS poor: community</v>
      </c>
      <c r="B34" s="91" t="s">
        <v>254</v>
      </c>
      <c r="C34" s="24"/>
    </row>
    <row r="35" spans="1:3" x14ac:dyDescent="0.15">
      <c r="A35" t="str">
        <f>A34</f>
        <v>IFAS poor: community</v>
      </c>
      <c r="B35" s="91" t="s">
        <v>255</v>
      </c>
      <c r="C35" s="24"/>
    </row>
    <row r="36" spans="1:3" x14ac:dyDescent="0.15">
      <c r="A36" t="str">
        <f>'Programs to include'!A19</f>
        <v>IFAS poor: community (malaria area)</v>
      </c>
      <c r="B36" s="91" t="s">
        <v>254</v>
      </c>
      <c r="C36" s="24"/>
    </row>
    <row r="37" spans="1:3" x14ac:dyDescent="0.15">
      <c r="A37" t="str">
        <f>A36</f>
        <v>IFAS poor: community (malaria area)</v>
      </c>
      <c r="B37" s="91" t="s">
        <v>255</v>
      </c>
      <c r="C37" s="24"/>
    </row>
    <row r="38" spans="1:3" x14ac:dyDescent="0.15">
      <c r="A38" t="str">
        <f>'Programs to include'!A20</f>
        <v>IFAS poor: hospital</v>
      </c>
      <c r="B38" s="91" t="s">
        <v>254</v>
      </c>
      <c r="C38" s="24"/>
    </row>
    <row r="39" spans="1:3" x14ac:dyDescent="0.15">
      <c r="A39" t="str">
        <f>A38</f>
        <v>IFAS poor: hospital</v>
      </c>
      <c r="B39" s="91" t="s">
        <v>255</v>
      </c>
      <c r="C39" s="24"/>
    </row>
    <row r="40" spans="1:3" x14ac:dyDescent="0.15">
      <c r="A40" t="str">
        <f>'Programs to include'!A21</f>
        <v>IFAS poor: hospital (malaria area)</v>
      </c>
      <c r="B40" s="91" t="s">
        <v>254</v>
      </c>
      <c r="C40" s="24"/>
    </row>
    <row r="41" spans="1:3" x14ac:dyDescent="0.15">
      <c r="A41" t="str">
        <f>A40</f>
        <v>IFAS poor: hospital (malaria area)</v>
      </c>
      <c r="B41" s="91" t="s">
        <v>255</v>
      </c>
      <c r="C41" s="24"/>
    </row>
    <row r="42" spans="1:3" x14ac:dyDescent="0.15">
      <c r="A42" t="str">
        <f>'Programs to include'!A22</f>
        <v>IFAS poor: school</v>
      </c>
      <c r="B42" s="91" t="s">
        <v>254</v>
      </c>
      <c r="C42" s="24"/>
    </row>
    <row r="43" spans="1:3" x14ac:dyDescent="0.15">
      <c r="A43" t="str">
        <f>A42</f>
        <v>IFAS poor: school</v>
      </c>
      <c r="B43" s="91" t="s">
        <v>255</v>
      </c>
      <c r="C43" s="24"/>
    </row>
    <row r="44" spans="1:3" x14ac:dyDescent="0.15">
      <c r="A44" t="str">
        <f>'Programs to include'!A23</f>
        <v>IFAS poor: school (malaria area)</v>
      </c>
      <c r="B44" s="91" t="s">
        <v>254</v>
      </c>
      <c r="C44" s="24"/>
    </row>
    <row r="45" spans="1:3" x14ac:dyDescent="0.15">
      <c r="A45" t="str">
        <f>A44</f>
        <v>IFAS poor: school (malaria area)</v>
      </c>
      <c r="B45" s="91" t="s">
        <v>255</v>
      </c>
      <c r="C45" s="24"/>
    </row>
    <row r="46" spans="1:3" x14ac:dyDescent="0.15">
      <c r="A46" t="str">
        <f>'Programs to include'!A24</f>
        <v>IPTp</v>
      </c>
      <c r="B46" s="91" t="s">
        <v>254</v>
      </c>
      <c r="C46" s="24"/>
    </row>
    <row r="47" spans="1:3" x14ac:dyDescent="0.15">
      <c r="A47" t="str">
        <f>A46</f>
        <v>IPTp</v>
      </c>
      <c r="B47" s="91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91" t="s">
        <v>254</v>
      </c>
      <c r="C48" s="24"/>
    </row>
    <row r="49" spans="1:3" x14ac:dyDescent="0.15">
      <c r="A49" t="str">
        <f>A48</f>
        <v>Iron and folic acid supplementation for pregnant women</v>
      </c>
      <c r="B49" s="91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91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91" t="s">
        <v>255</v>
      </c>
      <c r="C51" s="24"/>
    </row>
    <row r="52" spans="1:3" x14ac:dyDescent="0.15">
      <c r="A52" t="str">
        <f>'Programs to include'!A27</f>
        <v>Iron and iodine fortification of salt</v>
      </c>
      <c r="B52" s="91" t="s">
        <v>254</v>
      </c>
      <c r="C52" s="24"/>
    </row>
    <row r="53" spans="1:3" x14ac:dyDescent="0.15">
      <c r="A53" t="str">
        <f>A52</f>
        <v>Iron and iodine fortification of salt</v>
      </c>
      <c r="B53" s="91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91" t="s">
        <v>254</v>
      </c>
      <c r="C54" s="24"/>
    </row>
    <row r="55" spans="1:3" x14ac:dyDescent="0.15">
      <c r="A55" t="str">
        <f>A54</f>
        <v>Long-lasting insecticide-treated bednets</v>
      </c>
      <c r="B55" s="91" t="s">
        <v>255</v>
      </c>
      <c r="C55" s="24"/>
    </row>
    <row r="56" spans="1:3" x14ac:dyDescent="0.15">
      <c r="A56" t="str">
        <f>'Programs to include'!A29</f>
        <v>Mg for eclampsia</v>
      </c>
      <c r="B56" s="91" t="s">
        <v>254</v>
      </c>
      <c r="C56" s="24"/>
    </row>
    <row r="57" spans="1:3" x14ac:dyDescent="0.15">
      <c r="A57" t="str">
        <f>A56</f>
        <v>Mg for eclampsia</v>
      </c>
      <c r="B57" s="91" t="s">
        <v>255</v>
      </c>
      <c r="C57" s="24"/>
    </row>
    <row r="58" spans="1:3" x14ac:dyDescent="0.15">
      <c r="A58" t="str">
        <f>'Programs to include'!A30</f>
        <v>Mg for pre-eclampsia</v>
      </c>
      <c r="B58" s="91" t="s">
        <v>254</v>
      </c>
      <c r="C58" s="24"/>
    </row>
    <row r="59" spans="1:3" x14ac:dyDescent="0.15">
      <c r="A59" t="str">
        <f>A58</f>
        <v>Mg for pre-eclampsia</v>
      </c>
      <c r="B59" s="91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91" t="s">
        <v>254</v>
      </c>
      <c r="C60" s="24"/>
    </row>
    <row r="61" spans="1:3" x14ac:dyDescent="0.15">
      <c r="A61" t="str">
        <f>A60</f>
        <v>Multiple micronutrient supplementation</v>
      </c>
      <c r="B61" s="91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91" t="s">
        <v>254</v>
      </c>
      <c r="C62" s="24"/>
    </row>
    <row r="63" spans="1:3" x14ac:dyDescent="0.15">
      <c r="A63" t="str">
        <f>A62</f>
        <v>Multiple micronutrient supplementation (malaria area)</v>
      </c>
      <c r="B63" s="91" t="s">
        <v>255</v>
      </c>
      <c r="C63" s="24"/>
    </row>
    <row r="64" spans="1:3" x14ac:dyDescent="0.15">
      <c r="A64" t="str">
        <f>'Programs to include'!A33</f>
        <v>Oral rehydration salts</v>
      </c>
      <c r="B64" s="91" t="s">
        <v>254</v>
      </c>
      <c r="C64" s="24"/>
    </row>
    <row r="65" spans="1:3" x14ac:dyDescent="0.15">
      <c r="A65" t="str">
        <f>A64</f>
        <v>Oral rehydration salts</v>
      </c>
      <c r="B65" s="91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91" t="s">
        <v>254</v>
      </c>
      <c r="C66" s="24"/>
    </row>
    <row r="67" spans="1:3" x14ac:dyDescent="0.15">
      <c r="A67" t="str">
        <f>A66</f>
        <v>Public provision of complementary foods</v>
      </c>
      <c r="B67" s="91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91" t="s">
        <v>254</v>
      </c>
      <c r="C68" s="24"/>
    </row>
    <row r="69" spans="1:3" x14ac:dyDescent="0.15">
      <c r="A69" t="str">
        <f>A68</f>
        <v>Public provision of complementary foods with iron</v>
      </c>
      <c r="B69" s="91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91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91" t="s">
        <v>255</v>
      </c>
      <c r="C71" s="24"/>
    </row>
    <row r="72" spans="1:3" x14ac:dyDescent="0.15">
      <c r="A72" t="str">
        <f>'Programs to include'!A37</f>
        <v>Sprinkles</v>
      </c>
      <c r="B72" s="91" t="s">
        <v>254</v>
      </c>
      <c r="C72" s="24"/>
    </row>
    <row r="73" spans="1:3" x14ac:dyDescent="0.15">
      <c r="A73" t="str">
        <f>A72</f>
        <v>Sprinkles</v>
      </c>
      <c r="B73" s="91" t="s">
        <v>255</v>
      </c>
      <c r="C73" s="24"/>
    </row>
    <row r="74" spans="1:3" x14ac:dyDescent="0.15">
      <c r="A74" t="str">
        <f>'Programs to include'!A38</f>
        <v>Sprinkles (malaria area)</v>
      </c>
      <c r="B74" s="91" t="s">
        <v>254</v>
      </c>
      <c r="C74" s="24"/>
    </row>
    <row r="75" spans="1:3" x14ac:dyDescent="0.15">
      <c r="A75" t="str">
        <f>A74</f>
        <v>Sprinkles (malaria area)</v>
      </c>
      <c r="B75" s="91" t="s">
        <v>255</v>
      </c>
      <c r="C75" s="24"/>
    </row>
    <row r="76" spans="1:3" x14ac:dyDescent="0.15">
      <c r="A76" t="str">
        <f>'Programs to include'!A39</f>
        <v>Treatment of MAM</v>
      </c>
      <c r="B76" s="91" t="s">
        <v>254</v>
      </c>
      <c r="C76" s="24"/>
    </row>
    <row r="77" spans="1:3" x14ac:dyDescent="0.15">
      <c r="A77" t="str">
        <f>A76</f>
        <v>Treatment of MAM</v>
      </c>
      <c r="B77" s="91" t="s">
        <v>255</v>
      </c>
      <c r="C77" s="24"/>
    </row>
    <row r="78" spans="1:3" x14ac:dyDescent="0.15">
      <c r="A78" t="str">
        <f>'Programs to include'!A40</f>
        <v>Treatment of SAM</v>
      </c>
      <c r="B78" s="91" t="s">
        <v>254</v>
      </c>
      <c r="C78" s="24"/>
    </row>
    <row r="79" spans="1:3" x14ac:dyDescent="0.15">
      <c r="A79" t="str">
        <f>A78</f>
        <v>Treatment of SAM</v>
      </c>
      <c r="B79" s="91" t="s">
        <v>255</v>
      </c>
      <c r="C79" s="24"/>
    </row>
    <row r="80" spans="1:3" x14ac:dyDescent="0.15">
      <c r="A80" t="str">
        <f>'Programs to include'!A41</f>
        <v>Vitamin A supplementation</v>
      </c>
      <c r="B80" s="91" t="s">
        <v>254</v>
      </c>
      <c r="C80" s="24"/>
    </row>
    <row r="81" spans="1:3" x14ac:dyDescent="0.15">
      <c r="A81" t="str">
        <f>A80</f>
        <v>Vitamin A supplementation</v>
      </c>
      <c r="B81" s="91" t="s">
        <v>255</v>
      </c>
      <c r="C81" s="24"/>
    </row>
    <row r="82" spans="1:3" x14ac:dyDescent="0.15">
      <c r="A82" t="str">
        <f>'Programs to include'!A42</f>
        <v>WASH: Handwashing</v>
      </c>
      <c r="B82" s="91" t="s">
        <v>254</v>
      </c>
      <c r="C82" s="24"/>
    </row>
    <row r="83" spans="1:3" x14ac:dyDescent="0.15">
      <c r="A83" t="str">
        <f>A82</f>
        <v>WASH: Handwashing</v>
      </c>
      <c r="B83" s="91" t="s">
        <v>255</v>
      </c>
      <c r="C83" s="24"/>
    </row>
    <row r="84" spans="1:3" x14ac:dyDescent="0.15">
      <c r="A84" t="str">
        <f>'Programs to include'!A43</f>
        <v>WASH: Hygenic disposal</v>
      </c>
      <c r="B84" s="91" t="s">
        <v>254</v>
      </c>
      <c r="C84" s="24"/>
    </row>
    <row r="85" spans="1:3" x14ac:dyDescent="0.15">
      <c r="A85" t="str">
        <f>A84</f>
        <v>WASH: Hygenic disposal</v>
      </c>
      <c r="B85" s="91" t="s">
        <v>255</v>
      </c>
      <c r="C85" s="24"/>
    </row>
    <row r="86" spans="1:3" x14ac:dyDescent="0.15">
      <c r="A86" t="str">
        <f>'Programs to include'!A44</f>
        <v>WASH: Improved sanitation</v>
      </c>
      <c r="B86" s="91" t="s">
        <v>254</v>
      </c>
      <c r="C86" s="24"/>
    </row>
    <row r="87" spans="1:3" x14ac:dyDescent="0.15">
      <c r="A87" t="str">
        <f>A86</f>
        <v>WASH: Improved sanitation</v>
      </c>
      <c r="B87" s="91" t="s">
        <v>255</v>
      </c>
      <c r="C87" s="24"/>
    </row>
    <row r="88" spans="1:3" x14ac:dyDescent="0.15">
      <c r="A88" t="str">
        <f>'Programs to include'!A45</f>
        <v>WASH: Improved water source</v>
      </c>
      <c r="B88" s="91" t="s">
        <v>254</v>
      </c>
      <c r="C88" s="24"/>
    </row>
    <row r="89" spans="1:3" x14ac:dyDescent="0.15">
      <c r="A89" t="str">
        <f>A88</f>
        <v>WASH: Improved water source</v>
      </c>
      <c r="B89" s="91" t="s">
        <v>255</v>
      </c>
      <c r="C89" s="24"/>
    </row>
    <row r="90" spans="1:3" x14ac:dyDescent="0.15">
      <c r="A90" t="str">
        <f>'Programs to include'!A46</f>
        <v>WASH: Piped water</v>
      </c>
      <c r="B90" s="91" t="s">
        <v>254</v>
      </c>
      <c r="C90" s="24"/>
    </row>
    <row r="91" spans="1:3" x14ac:dyDescent="0.15">
      <c r="A91" t="str">
        <f>A90</f>
        <v>WASH: Piped water</v>
      </c>
      <c r="B91" s="91" t="s">
        <v>255</v>
      </c>
      <c r="C91" s="24"/>
    </row>
    <row r="92" spans="1:3" x14ac:dyDescent="0.15">
      <c r="A92" t="str">
        <f>'Programs to include'!A47</f>
        <v>Zinc for treatment + ORS</v>
      </c>
      <c r="B92" s="91" t="s">
        <v>254</v>
      </c>
      <c r="C92" s="24"/>
    </row>
    <row r="93" spans="1:3" x14ac:dyDescent="0.15">
      <c r="A93" t="str">
        <f>A92</f>
        <v>Zinc for treatment + ORS</v>
      </c>
      <c r="B93" s="91" t="s">
        <v>255</v>
      </c>
      <c r="C93" s="24"/>
    </row>
    <row r="94" spans="1:3" x14ac:dyDescent="0.15">
      <c r="A94" t="str">
        <f>'Programs to include'!A48</f>
        <v>Zinc supplementation</v>
      </c>
      <c r="B94" s="91" t="s">
        <v>254</v>
      </c>
      <c r="C94" s="24"/>
    </row>
    <row r="95" spans="1:3" x14ac:dyDescent="0.15">
      <c r="A95" t="str">
        <f>A94</f>
        <v>Zinc supplementation</v>
      </c>
      <c r="B95" s="91" t="s">
        <v>255</v>
      </c>
      <c r="C95" s="24"/>
    </row>
    <row r="96" spans="1:3" x14ac:dyDescent="0.15">
      <c r="A96" t="str">
        <f>'Programs to include'!A49</f>
        <v>IYCF 1</v>
      </c>
      <c r="B96" s="91" t="s">
        <v>254</v>
      </c>
      <c r="C96" s="24"/>
    </row>
    <row r="97" spans="1:3" x14ac:dyDescent="0.15">
      <c r="A97" t="str">
        <f>A96</f>
        <v>IYCF 1</v>
      </c>
      <c r="B97" s="91" t="s">
        <v>255</v>
      </c>
      <c r="C97" s="24"/>
    </row>
    <row r="98" spans="1:3" x14ac:dyDescent="0.15">
      <c r="A98" t="str">
        <f>'Programs to include'!A50</f>
        <v>IYCF 2</v>
      </c>
      <c r="B98" s="91" t="s">
        <v>254</v>
      </c>
      <c r="C98" s="24"/>
    </row>
    <row r="99" spans="1:3" x14ac:dyDescent="0.15">
      <c r="A99" t="str">
        <f>A98</f>
        <v>IYCF 2</v>
      </c>
      <c r="B99" s="91" t="s">
        <v>255</v>
      </c>
      <c r="C99" s="24"/>
    </row>
    <row r="100" spans="1:3" x14ac:dyDescent="0.15">
      <c r="A100" t="str">
        <f>'Programs to include'!A51</f>
        <v>IYCF 3</v>
      </c>
      <c r="B100" s="91" t="s">
        <v>254</v>
      </c>
      <c r="C100" s="24"/>
    </row>
    <row r="101" spans="1:3" x14ac:dyDescent="0.15">
      <c r="A101" t="str">
        <f>A100</f>
        <v>IYCF 3</v>
      </c>
      <c r="B101" s="91" t="s">
        <v>255</v>
      </c>
      <c r="C101" s="2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A84F-751C-F849-89B8-11D48EBA418B}">
  <dimension ref="A1:B9"/>
  <sheetViews>
    <sheetView workbookViewId="0">
      <selection activeCell="A5" sqref="A5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B04F-79CD-644E-8CAB-0B99F3DA0979}">
  <dimension ref="A1:B51"/>
  <sheetViews>
    <sheetView tabSelected="1" topLeftCell="A15" workbookViewId="0">
      <selection activeCell="B39" sqref="B39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1"/>
    </row>
    <row r="3" spans="1:2" x14ac:dyDescent="0.15">
      <c r="A3" s="130" t="s">
        <v>240</v>
      </c>
      <c r="B3" s="91"/>
    </row>
    <row r="4" spans="1:2" x14ac:dyDescent="0.15">
      <c r="A4" s="4" t="s">
        <v>210</v>
      </c>
      <c r="B4" s="91"/>
    </row>
    <row r="5" spans="1:2" x14ac:dyDescent="0.15">
      <c r="A5" s="4" t="s">
        <v>139</v>
      </c>
      <c r="B5" s="91" t="s">
        <v>161</v>
      </c>
    </row>
    <row r="6" spans="1:2" x14ac:dyDescent="0.15">
      <c r="A6" t="s">
        <v>181</v>
      </c>
      <c r="B6" s="91"/>
    </row>
    <row r="7" spans="1:2" x14ac:dyDescent="0.15">
      <c r="A7" s="12" t="s">
        <v>141</v>
      </c>
      <c r="B7" s="91" t="s">
        <v>161</v>
      </c>
    </row>
    <row r="8" spans="1:2" x14ac:dyDescent="0.15">
      <c r="A8" s="12" t="s">
        <v>142</v>
      </c>
      <c r="B8" s="91"/>
    </row>
    <row r="9" spans="1:2" x14ac:dyDescent="0.15">
      <c r="A9" s="12" t="s">
        <v>140</v>
      </c>
      <c r="B9" s="91"/>
    </row>
    <row r="10" spans="1:2" x14ac:dyDescent="0.15">
      <c r="A10" t="s">
        <v>120</v>
      </c>
      <c r="B10" s="91"/>
    </row>
    <row r="11" spans="1:2" x14ac:dyDescent="0.15">
      <c r="A11" t="s">
        <v>128</v>
      </c>
      <c r="B11" s="91"/>
    </row>
    <row r="12" spans="1:2" x14ac:dyDescent="0.15">
      <c r="A12" t="s">
        <v>121</v>
      </c>
      <c r="B12" s="91"/>
    </row>
    <row r="13" spans="1:2" x14ac:dyDescent="0.15">
      <c r="A13" t="s">
        <v>129</v>
      </c>
      <c r="B13" s="91"/>
    </row>
    <row r="14" spans="1:2" x14ac:dyDescent="0.15">
      <c r="A14" t="s">
        <v>122</v>
      </c>
      <c r="B14" s="91"/>
    </row>
    <row r="15" spans="1:2" x14ac:dyDescent="0.15">
      <c r="A15" t="s">
        <v>130</v>
      </c>
      <c r="B15" s="91"/>
    </row>
    <row r="16" spans="1:2" x14ac:dyDescent="0.15">
      <c r="A16" t="s">
        <v>119</v>
      </c>
      <c r="B16" s="91"/>
    </row>
    <row r="17" spans="1:2" x14ac:dyDescent="0.15">
      <c r="A17" t="s">
        <v>127</v>
      </c>
      <c r="B17" s="91"/>
    </row>
    <row r="18" spans="1:2" x14ac:dyDescent="0.15">
      <c r="A18" t="s">
        <v>117</v>
      </c>
      <c r="B18" s="91"/>
    </row>
    <row r="19" spans="1:2" x14ac:dyDescent="0.15">
      <c r="A19" t="s">
        <v>125</v>
      </c>
      <c r="B19" s="91"/>
    </row>
    <row r="20" spans="1:2" x14ac:dyDescent="0.15">
      <c r="A20" t="s">
        <v>118</v>
      </c>
      <c r="B20" s="91"/>
    </row>
    <row r="21" spans="1:2" x14ac:dyDescent="0.15">
      <c r="A21" t="s">
        <v>126</v>
      </c>
      <c r="B21" s="91"/>
    </row>
    <row r="22" spans="1:2" x14ac:dyDescent="0.15">
      <c r="A22" t="s">
        <v>116</v>
      </c>
      <c r="B22" s="91"/>
    </row>
    <row r="23" spans="1:2" x14ac:dyDescent="0.15">
      <c r="A23" t="s">
        <v>124</v>
      </c>
      <c r="B23" s="91"/>
    </row>
    <row r="24" spans="1:2" x14ac:dyDescent="0.15">
      <c r="A24" t="s">
        <v>115</v>
      </c>
      <c r="B24" s="91" t="s">
        <v>161</v>
      </c>
    </row>
    <row r="25" spans="1:2" x14ac:dyDescent="0.15">
      <c r="A25" s="4" t="s">
        <v>76</v>
      </c>
      <c r="B25" s="91"/>
    </row>
    <row r="26" spans="1:2" x14ac:dyDescent="0.15">
      <c r="A26" s="4" t="s">
        <v>135</v>
      </c>
      <c r="B26" s="91"/>
    </row>
    <row r="27" spans="1:2" x14ac:dyDescent="0.15">
      <c r="A27" s="4" t="s">
        <v>93</v>
      </c>
      <c r="B27" s="91"/>
    </row>
    <row r="28" spans="1:2" x14ac:dyDescent="0.15">
      <c r="A28" s="4" t="s">
        <v>77</v>
      </c>
      <c r="B28" s="91"/>
    </row>
    <row r="29" spans="1:2" x14ac:dyDescent="0.15">
      <c r="A29" s="4" t="s">
        <v>212</v>
      </c>
      <c r="B29" s="91"/>
    </row>
    <row r="30" spans="1:2" x14ac:dyDescent="0.15">
      <c r="A30" s="4" t="s">
        <v>211</v>
      </c>
      <c r="B30" s="91"/>
    </row>
    <row r="31" spans="1:2" x14ac:dyDescent="0.15">
      <c r="A31" t="s">
        <v>131</v>
      </c>
    </row>
    <row r="32" spans="1:2" x14ac:dyDescent="0.15">
      <c r="A32" t="s">
        <v>134</v>
      </c>
      <c r="B32" s="91"/>
    </row>
    <row r="33" spans="1:2" x14ac:dyDescent="0.15">
      <c r="A33" t="s">
        <v>209</v>
      </c>
      <c r="B33" s="91"/>
    </row>
    <row r="34" spans="1:2" x14ac:dyDescent="0.15">
      <c r="A34" s="4" t="s">
        <v>123</v>
      </c>
      <c r="B34" s="91"/>
    </row>
    <row r="35" spans="1:2" x14ac:dyDescent="0.15">
      <c r="A35" s="4" t="s">
        <v>74</v>
      </c>
    </row>
    <row r="36" spans="1:2" x14ac:dyDescent="0.15">
      <c r="A36" s="4" t="s">
        <v>132</v>
      </c>
      <c r="B36" s="91"/>
    </row>
    <row r="37" spans="1:2" x14ac:dyDescent="0.15">
      <c r="A37" s="4" t="s">
        <v>73</v>
      </c>
    </row>
    <row r="38" spans="1:2" x14ac:dyDescent="0.15">
      <c r="A38" s="18" t="s">
        <v>133</v>
      </c>
      <c r="B38" s="91" t="s">
        <v>161</v>
      </c>
    </row>
    <row r="39" spans="1:2" x14ac:dyDescent="0.15">
      <c r="A39" s="4" t="s">
        <v>147</v>
      </c>
      <c r="B39" s="91"/>
    </row>
    <row r="40" spans="1:2" x14ac:dyDescent="0.15">
      <c r="A40" s="4" t="s">
        <v>148</v>
      </c>
      <c r="B40" s="91" t="s">
        <v>161</v>
      </c>
    </row>
    <row r="41" spans="1:2" x14ac:dyDescent="0.15">
      <c r="A41" s="4" t="s">
        <v>47</v>
      </c>
      <c r="B41" s="91" t="s">
        <v>161</v>
      </c>
    </row>
    <row r="42" spans="1:2" x14ac:dyDescent="0.15">
      <c r="A42" t="s">
        <v>208</v>
      </c>
      <c r="B42" s="91"/>
    </row>
    <row r="43" spans="1:2" x14ac:dyDescent="0.15">
      <c r="A43" t="s">
        <v>207</v>
      </c>
      <c r="B43" s="91"/>
    </row>
    <row r="44" spans="1:2" x14ac:dyDescent="0.15">
      <c r="A44" t="s">
        <v>206</v>
      </c>
      <c r="B44" s="91"/>
    </row>
    <row r="45" spans="1:2" x14ac:dyDescent="0.15">
      <c r="A45" t="s">
        <v>204</v>
      </c>
      <c r="B45" s="91"/>
    </row>
    <row r="46" spans="1:2" x14ac:dyDescent="0.15">
      <c r="A46" t="s">
        <v>205</v>
      </c>
      <c r="B46" s="91"/>
    </row>
    <row r="47" spans="1:2" x14ac:dyDescent="0.15">
      <c r="A47" t="s">
        <v>213</v>
      </c>
      <c r="B47" s="91" t="s">
        <v>161</v>
      </c>
    </row>
    <row r="48" spans="1:2" x14ac:dyDescent="0.15">
      <c r="A48" s="4" t="s">
        <v>136</v>
      </c>
      <c r="B48" s="91"/>
    </row>
    <row r="49" spans="1:2" x14ac:dyDescent="0.15">
      <c r="A49" s="11" t="s">
        <v>157</v>
      </c>
      <c r="B49" s="91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6C09-53E0-2941-954C-080459EB2AB9}">
  <dimension ref="A1:K32"/>
  <sheetViews>
    <sheetView workbookViewId="0">
      <selection activeCell="H26" sqref="H26"/>
    </sheetView>
  </sheetViews>
  <sheetFormatPr baseColWidth="10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9"/>
      <c r="D2" s="99"/>
      <c r="E2" s="99"/>
      <c r="F2" s="99"/>
      <c r="G2" s="99"/>
      <c r="H2" s="99"/>
      <c r="I2" s="99"/>
      <c r="J2" s="99"/>
      <c r="K2" s="99">
        <f>SUM(Distributions!$C$4:$C$5)</f>
        <v>0.13918604651162791</v>
      </c>
    </row>
    <row r="3" spans="1:11" x14ac:dyDescent="0.15">
      <c r="B3" s="10" t="s">
        <v>7</v>
      </c>
      <c r="C3" s="99"/>
      <c r="D3" s="99"/>
      <c r="E3" s="99"/>
      <c r="F3" s="99"/>
      <c r="G3" s="99"/>
      <c r="H3" s="99"/>
      <c r="I3" s="99"/>
      <c r="J3" s="99"/>
      <c r="K3" s="99">
        <f>SUM(Distributions!D$4:D$5)</f>
        <v>0.13918604651162791</v>
      </c>
    </row>
    <row r="4" spans="1:11" x14ac:dyDescent="0.15">
      <c r="B4" s="10" t="s">
        <v>8</v>
      </c>
      <c r="C4" s="99"/>
      <c r="D4" s="99"/>
      <c r="E4" s="99"/>
      <c r="F4" s="99"/>
      <c r="G4" s="99"/>
      <c r="H4" s="99"/>
      <c r="I4" s="99"/>
      <c r="J4" s="99"/>
      <c r="K4" s="99">
        <f>SUM(Distributions!E$4:E$5)</f>
        <v>0.20354651162790699</v>
      </c>
    </row>
    <row r="5" spans="1:11" x14ac:dyDescent="0.15">
      <c r="B5" s="10" t="s">
        <v>9</v>
      </c>
      <c r="C5" s="99"/>
      <c r="D5" s="99"/>
      <c r="E5" s="99"/>
      <c r="F5" s="99"/>
      <c r="G5" s="99"/>
      <c r="H5" s="99"/>
      <c r="I5" s="99"/>
      <c r="J5" s="99"/>
      <c r="K5" s="99">
        <f>SUM(Distributions!F$4:F$5)</f>
        <v>0.39819767441860465</v>
      </c>
    </row>
    <row r="6" spans="1:11" x14ac:dyDescent="0.15">
      <c r="B6" s="10" t="s">
        <v>10</v>
      </c>
      <c r="C6" s="99"/>
      <c r="D6" s="99"/>
      <c r="E6" s="99"/>
      <c r="F6" s="99"/>
      <c r="G6" s="99"/>
      <c r="H6" s="99"/>
      <c r="I6" s="99"/>
      <c r="J6" s="99"/>
      <c r="K6" s="99">
        <f>SUM(Distributions!G$4:G$5)</f>
        <v>0.41201162790697676</v>
      </c>
    </row>
    <row r="8" spans="1:11" x14ac:dyDescent="0.15">
      <c r="A8" s="10" t="s">
        <v>27</v>
      </c>
      <c r="B8" s="10" t="s">
        <v>6</v>
      </c>
      <c r="K8" s="99">
        <f>SUM(Distributions!C10:C11)</f>
        <v>9.4E-2</v>
      </c>
    </row>
    <row r="9" spans="1:11" x14ac:dyDescent="0.15">
      <c r="B9" s="10" t="s">
        <v>7</v>
      </c>
      <c r="K9" s="99">
        <f>SUM(Distributions!D10:D11)</f>
        <v>9.4E-2</v>
      </c>
    </row>
    <row r="10" spans="1:11" x14ac:dyDescent="0.15">
      <c r="B10" s="10" t="s">
        <v>8</v>
      </c>
      <c r="K10" s="99">
        <f>SUM(Distributions!E10:E11)</f>
        <v>7.1500000000000008E-2</v>
      </c>
    </row>
    <row r="11" spans="1:11" x14ac:dyDescent="0.15">
      <c r="B11" s="10" t="s">
        <v>9</v>
      </c>
      <c r="K11" s="99">
        <f>SUM(Distributions!F10:F11)</f>
        <v>5.2500000000000005E-2</v>
      </c>
    </row>
    <row r="12" spans="1:11" x14ac:dyDescent="0.15">
      <c r="B12" s="10" t="s">
        <v>10</v>
      </c>
      <c r="K12" s="99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9">
        <f>'Prevalence of anaemia'!C3</f>
        <v>0.05</v>
      </c>
    </row>
    <row r="15" spans="1:11" x14ac:dyDescent="0.15">
      <c r="B15" s="10" t="s">
        <v>7</v>
      </c>
      <c r="K15" s="99">
        <f>'Prevalence of anaemia'!D3</f>
        <v>0.05</v>
      </c>
    </row>
    <row r="16" spans="1:11" x14ac:dyDescent="0.15">
      <c r="B16" s="10" t="s">
        <v>8</v>
      </c>
      <c r="K16" s="99">
        <f>'Prevalence of anaemia'!E3</f>
        <v>0.23939999999999997</v>
      </c>
    </row>
    <row r="17" spans="1:11" x14ac:dyDescent="0.15">
      <c r="B17" s="10" t="s">
        <v>9</v>
      </c>
      <c r="K17" s="99">
        <f>'Prevalence of anaemia'!F3</f>
        <v>0.23939999999999997</v>
      </c>
    </row>
    <row r="18" spans="1:11" x14ac:dyDescent="0.15">
      <c r="B18" s="10" t="s">
        <v>10</v>
      </c>
      <c r="K18" s="99">
        <f>'Prevalence of anaemia'!G3</f>
        <v>0.23939999999999997</v>
      </c>
    </row>
    <row r="19" spans="1:11" x14ac:dyDescent="0.15">
      <c r="B19" s="10" t="s">
        <v>111</v>
      </c>
      <c r="K19" s="99">
        <f>'Prevalence of anaemia'!H3</f>
        <v>0.18228</v>
      </c>
    </row>
    <row r="20" spans="1:11" x14ac:dyDescent="0.15">
      <c r="B20" s="10" t="s">
        <v>112</v>
      </c>
      <c r="K20" s="99">
        <f>'Prevalence of anaemia'!I3</f>
        <v>0.18228</v>
      </c>
    </row>
    <row r="21" spans="1:11" x14ac:dyDescent="0.15">
      <c r="B21" s="10" t="s">
        <v>113</v>
      </c>
      <c r="K21" s="99">
        <f>'Prevalence of anaemia'!J3</f>
        <v>0.18228</v>
      </c>
    </row>
    <row r="22" spans="1:11" x14ac:dyDescent="0.15">
      <c r="B22" s="10" t="s">
        <v>114</v>
      </c>
      <c r="K22" s="99">
        <f>'Prevalence of anaemia'!K3</f>
        <v>0.18228</v>
      </c>
    </row>
    <row r="23" spans="1:11" x14ac:dyDescent="0.15">
      <c r="B23" s="10" t="s">
        <v>107</v>
      </c>
      <c r="K23" s="99">
        <f>'Prevalence of anaemia'!L3</f>
        <v>0.13019999999999998</v>
      </c>
    </row>
    <row r="24" spans="1:11" x14ac:dyDescent="0.15">
      <c r="B24" s="10" t="s">
        <v>108</v>
      </c>
      <c r="K24" s="99">
        <f>'Prevalence of anaemia'!M3</f>
        <v>0.13019999999999998</v>
      </c>
    </row>
    <row r="25" spans="1:11" x14ac:dyDescent="0.15">
      <c r="B25" s="10" t="s">
        <v>109</v>
      </c>
      <c r="K25" s="99">
        <f>'Prevalence of anaemia'!N3</f>
        <v>0.13019999999999998</v>
      </c>
    </row>
    <row r="26" spans="1:11" x14ac:dyDescent="0.15">
      <c r="B26" s="10" t="s">
        <v>110</v>
      </c>
      <c r="K26" s="99">
        <f>'Prevalence of anaemia'!O3</f>
        <v>0.13019999999999998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100">
        <v>0</v>
      </c>
      <c r="D2" s="100">
        <v>0</v>
      </c>
      <c r="E2" s="100">
        <v>0</v>
      </c>
      <c r="F2" s="100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100">
        <v>0</v>
      </c>
      <c r="D3" s="100">
        <v>0</v>
      </c>
      <c r="E3" s="100">
        <v>0</v>
      </c>
      <c r="F3" s="100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100">
        <v>0</v>
      </c>
      <c r="D4" s="100">
        <v>0</v>
      </c>
      <c r="E4" s="100">
        <v>0</v>
      </c>
      <c r="F4" s="100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100">
        <v>0</v>
      </c>
      <c r="D5" s="100">
        <v>0</v>
      </c>
      <c r="E5" s="100">
        <v>0</v>
      </c>
      <c r="F5" s="100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100">
        <v>0</v>
      </c>
      <c r="D6" s="100">
        <v>0</v>
      </c>
      <c r="E6" s="100">
        <v>0</v>
      </c>
      <c r="F6" s="100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100">
        <v>0</v>
      </c>
      <c r="D7" s="100">
        <v>0</v>
      </c>
      <c r="E7" s="100">
        <v>0</v>
      </c>
      <c r="F7" s="100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100">
        <v>0</v>
      </c>
      <c r="D8" s="100">
        <v>0</v>
      </c>
      <c r="E8" s="100">
        <v>0</v>
      </c>
      <c r="F8" s="100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100">
        <v>0</v>
      </c>
      <c r="D9" s="100">
        <v>0</v>
      </c>
      <c r="E9" s="100">
        <v>0</v>
      </c>
      <c r="F9" s="100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100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100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100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100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100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100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100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100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100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100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workbookViewId="0">
      <selection activeCell="E17" sqref="E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3">
        <v>0.53346524421568531</v>
      </c>
      <c r="D2" s="83">
        <v>0.53346524421568531</v>
      </c>
      <c r="E2" s="83">
        <v>0.43211979233449049</v>
      </c>
      <c r="F2" s="83">
        <v>0.22904820482173971</v>
      </c>
      <c r="G2" s="83">
        <v>0.21839457279977403</v>
      </c>
    </row>
    <row r="3" spans="1:7" ht="15.75" customHeight="1" x14ac:dyDescent="0.15">
      <c r="A3" s="11"/>
      <c r="B3" s="12" t="s">
        <v>23</v>
      </c>
      <c r="C3" s="83">
        <v>0.32734870927268672</v>
      </c>
      <c r="D3" s="83">
        <v>0.32734870927268672</v>
      </c>
      <c r="E3" s="83">
        <v>0.36433369603760257</v>
      </c>
      <c r="F3" s="83">
        <v>0.37275412075965553</v>
      </c>
      <c r="G3" s="83">
        <v>0.3695937992932492</v>
      </c>
    </row>
    <row r="4" spans="1:7" ht="15.75" customHeight="1" x14ac:dyDescent="0.15">
      <c r="A4" s="11"/>
      <c r="B4" s="12" t="s">
        <v>25</v>
      </c>
      <c r="C4" s="83">
        <v>9.1613396938978353E-2</v>
      </c>
      <c r="D4" s="83">
        <v>9.1613396938978353E-2</v>
      </c>
      <c r="E4" s="83">
        <v>0.14408069966209502</v>
      </c>
      <c r="F4" s="83">
        <v>0.26065066587159613</v>
      </c>
      <c r="G4" s="83">
        <v>0.27312017491552376</v>
      </c>
    </row>
    <row r="5" spans="1:7" ht="15.75" customHeight="1" x14ac:dyDescent="0.15">
      <c r="A5" s="11"/>
      <c r="B5" s="12" t="s">
        <v>26</v>
      </c>
      <c r="C5" s="83">
        <v>4.7572649572649575E-2</v>
      </c>
      <c r="D5" s="83">
        <v>4.7572649572649575E-2</v>
      </c>
      <c r="E5" s="83">
        <v>5.9465811965811965E-2</v>
      </c>
      <c r="F5" s="83">
        <v>0.13754700854700855</v>
      </c>
      <c r="G5" s="83">
        <v>0.13889145299145297</v>
      </c>
    </row>
    <row r="8" spans="1:7" ht="15.75" customHeight="1" x14ac:dyDescent="0.15">
      <c r="A8" s="4" t="s">
        <v>27</v>
      </c>
      <c r="B8" s="4" t="s">
        <v>14</v>
      </c>
      <c r="C8" s="84">
        <f>(1-_xlfn.NORM.DIST(_xlfn.NORM.INV(SUM(C10:C11), 0, 1) + 1, 0, 1, TRUE))</f>
        <v>0.6241955901533508</v>
      </c>
      <c r="D8" s="84">
        <f t="shared" ref="D8:G8" si="0">(1-_xlfn.NORM.DIST(_xlfn.NORM.INV(SUM(D10:D11), 0, 1) + 1, 0, 1, TRUE))</f>
        <v>0.6241955901533508</v>
      </c>
      <c r="E8" s="84">
        <f t="shared" si="0"/>
        <v>0.67893049969004693</v>
      </c>
      <c r="F8" s="84">
        <f t="shared" si="0"/>
        <v>0.73272724658607158</v>
      </c>
      <c r="G8" s="84">
        <f t="shared" si="0"/>
        <v>0.81198128934787228</v>
      </c>
    </row>
    <row r="9" spans="1:7" ht="15.75" customHeight="1" x14ac:dyDescent="0.15">
      <c r="B9" s="4" t="s">
        <v>23</v>
      </c>
      <c r="C9" s="84">
        <f>_xlfn.NORM.DIST(_xlfn.NORM.INV(SUM(C10:C11),0,1)+1, 0, 1, TRUE) - SUM(C10:C11)</f>
        <v>0.28180440984664923</v>
      </c>
      <c r="D9" s="84">
        <f t="shared" ref="D9:G9" si="1">_xlfn.NORM.DIST(_xlfn.NORM.INV(SUM(D10:D11),0,1)+1, 0, 1, TRUE) - SUM(D10:D11)</f>
        <v>0.28180440984664923</v>
      </c>
      <c r="E9" s="84">
        <f t="shared" si="1"/>
        <v>0.24956950030995301</v>
      </c>
      <c r="F9" s="84">
        <f t="shared" si="1"/>
        <v>0.21477275341392843</v>
      </c>
      <c r="G9" s="84">
        <f t="shared" si="1"/>
        <v>0.15831871065212769</v>
      </c>
    </row>
    <row r="10" spans="1:7" ht="15.75" customHeight="1" x14ac:dyDescent="0.15">
      <c r="B10" s="4" t="s">
        <v>143</v>
      </c>
      <c r="C10" s="84">
        <v>5.4000000000000006E-2</v>
      </c>
      <c r="D10" s="84">
        <v>5.4000000000000006E-2</v>
      </c>
      <c r="E10" s="84">
        <v>5.5500000000000001E-2</v>
      </c>
      <c r="F10" s="84">
        <v>4.2500000000000003E-2</v>
      </c>
      <c r="G10" s="84">
        <v>2.2399999999999996E-2</v>
      </c>
    </row>
    <row r="11" spans="1:7" ht="15.75" customHeight="1" x14ac:dyDescent="0.15">
      <c r="B11" s="4" t="s">
        <v>144</v>
      </c>
      <c r="C11" s="84">
        <v>0.04</v>
      </c>
      <c r="D11" s="84">
        <v>0.04</v>
      </c>
      <c r="E11" s="84">
        <v>1.6E-2</v>
      </c>
      <c r="F11" s="84">
        <v>0.01</v>
      </c>
      <c r="G11" s="84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5">
        <v>0.86109803921568628</v>
      </c>
      <c r="D14" s="86">
        <v>0.67613594771241847</v>
      </c>
      <c r="E14" s="85">
        <v>1.9901960784313725E-2</v>
      </c>
      <c r="F14" s="87">
        <v>0</v>
      </c>
      <c r="G14" s="88">
        <v>0</v>
      </c>
    </row>
    <row r="15" spans="1:7" ht="15.75" customHeight="1" x14ac:dyDescent="0.15">
      <c r="B15" s="4" t="s">
        <v>38</v>
      </c>
      <c r="C15" s="85">
        <v>0.13890196078431374</v>
      </c>
      <c r="D15" s="86">
        <v>0.28807058823529413</v>
      </c>
      <c r="E15" s="85">
        <v>4.9068627450980395E-2</v>
      </c>
      <c r="F15" s="88">
        <v>1.5098039215686277E-3</v>
      </c>
      <c r="G15" s="88">
        <v>0</v>
      </c>
    </row>
    <row r="16" spans="1:7" ht="15.75" customHeight="1" x14ac:dyDescent="0.15">
      <c r="B16" s="4" t="s">
        <v>39</v>
      </c>
      <c r="C16" s="85">
        <v>0</v>
      </c>
      <c r="D16" s="89">
        <v>3.5836166924265889E-2</v>
      </c>
      <c r="E16" s="85">
        <v>0.92827047913446681</v>
      </c>
      <c r="F16" s="88">
        <v>0.7154281298299846</v>
      </c>
      <c r="G16" s="88">
        <v>0</v>
      </c>
    </row>
    <row r="17" spans="2:7" ht="15.75" customHeight="1" x14ac:dyDescent="0.15">
      <c r="B17" s="4" t="s">
        <v>40</v>
      </c>
      <c r="C17" s="85">
        <v>0</v>
      </c>
      <c r="D17" s="89">
        <v>0</v>
      </c>
      <c r="E17" s="85">
        <v>2.7589326302391104E-3</v>
      </c>
      <c r="F17" s="88">
        <v>0.28306206624844682</v>
      </c>
      <c r="G17" s="88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90">
        <v>1.3954372881355932</v>
      </c>
      <c r="C2" s="90">
        <v>1.3954372881355932</v>
      </c>
      <c r="D2" s="90">
        <v>4.7314508474576265</v>
      </c>
      <c r="E2" s="90">
        <v>4.5570406779661008</v>
      </c>
      <c r="F2" s="90">
        <v>1.5916779661016949</v>
      </c>
    </row>
    <row r="3" spans="1:6" ht="15.75" customHeight="1" x14ac:dyDescent="0.15">
      <c r="A3" s="144" t="s">
        <v>219</v>
      </c>
      <c r="B3" s="145">
        <v>3.2000000000000001E-2</v>
      </c>
      <c r="C3" s="145">
        <v>3.2000000000000001E-2</v>
      </c>
      <c r="D3" s="145">
        <v>3.2000000000000001E-2</v>
      </c>
      <c r="E3" s="145">
        <v>3.2000000000000001E-2</v>
      </c>
      <c r="F3" s="145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F12" sqref="F12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9">
        <f t="shared" ref="C2:O2" si="0">1-C3</f>
        <v>0.95</v>
      </c>
      <c r="D2" s="99">
        <f t="shared" si="0"/>
        <v>0.95</v>
      </c>
      <c r="E2" s="99">
        <f t="shared" si="0"/>
        <v>0.76060000000000005</v>
      </c>
      <c r="F2" s="99">
        <f t="shared" si="0"/>
        <v>0.76060000000000005</v>
      </c>
      <c r="G2" s="99">
        <f t="shared" si="0"/>
        <v>0.76060000000000005</v>
      </c>
      <c r="H2" s="99">
        <f t="shared" si="0"/>
        <v>0.81772</v>
      </c>
      <c r="I2" s="99">
        <f t="shared" si="0"/>
        <v>0.81772</v>
      </c>
      <c r="J2" s="99">
        <f t="shared" si="0"/>
        <v>0.81772</v>
      </c>
      <c r="K2" s="99">
        <f t="shared" si="0"/>
        <v>0.81772</v>
      </c>
      <c r="L2" s="99">
        <f t="shared" si="0"/>
        <v>0.86980000000000002</v>
      </c>
      <c r="M2" s="99">
        <f t="shared" si="0"/>
        <v>0.86980000000000002</v>
      </c>
      <c r="N2" s="99">
        <f t="shared" si="0"/>
        <v>0.86980000000000002</v>
      </c>
      <c r="O2" s="99">
        <f t="shared" si="0"/>
        <v>0.86980000000000002</v>
      </c>
    </row>
    <row r="3" spans="1:15" x14ac:dyDescent="0.15">
      <c r="B3" t="s">
        <v>222</v>
      </c>
      <c r="C3" s="99">
        <f>C6</f>
        <v>0.05</v>
      </c>
      <c r="D3" s="99">
        <f t="shared" ref="D3:N3" si="1">D6</f>
        <v>0.05</v>
      </c>
      <c r="E3" s="99">
        <f t="shared" si="1"/>
        <v>0.23939999999999997</v>
      </c>
      <c r="F3" s="99">
        <f t="shared" si="1"/>
        <v>0.23939999999999997</v>
      </c>
      <c r="G3" s="99">
        <f t="shared" si="1"/>
        <v>0.23939999999999997</v>
      </c>
      <c r="H3" s="99">
        <f t="shared" si="1"/>
        <v>0.18228</v>
      </c>
      <c r="I3" s="99">
        <f t="shared" si="1"/>
        <v>0.18228</v>
      </c>
      <c r="J3" s="99">
        <f t="shared" si="1"/>
        <v>0.18228</v>
      </c>
      <c r="K3" s="99">
        <f t="shared" si="1"/>
        <v>0.18228</v>
      </c>
      <c r="L3" s="99">
        <f t="shared" si="1"/>
        <v>0.13019999999999998</v>
      </c>
      <c r="M3" s="99">
        <f t="shared" si="1"/>
        <v>0.13019999999999998</v>
      </c>
      <c r="N3" s="99">
        <f t="shared" si="1"/>
        <v>0.13019999999999998</v>
      </c>
      <c r="O3" s="99">
        <f>O6</f>
        <v>0.13019999999999998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1">
        <v>0.1</v>
      </c>
      <c r="D5" s="101">
        <v>0.1</v>
      </c>
      <c r="E5" s="102">
        <v>0.56999999999999995</v>
      </c>
      <c r="F5" s="102">
        <v>0.56999999999999995</v>
      </c>
      <c r="G5" s="103">
        <v>0.56999999999999995</v>
      </c>
      <c r="H5" s="104">
        <v>0.434</v>
      </c>
      <c r="I5" s="104">
        <v>0.434</v>
      </c>
      <c r="J5" s="104">
        <v>0.434</v>
      </c>
      <c r="K5" s="104">
        <v>0.434</v>
      </c>
      <c r="L5" s="104">
        <v>0.31</v>
      </c>
      <c r="M5" s="104">
        <v>0.31</v>
      </c>
      <c r="N5" s="104">
        <v>0.31</v>
      </c>
      <c r="O5" s="104">
        <v>0.31</v>
      </c>
    </row>
    <row r="6" spans="1:15" x14ac:dyDescent="0.15">
      <c r="A6" s="10" t="s">
        <v>224</v>
      </c>
      <c r="B6" t="s">
        <v>222</v>
      </c>
      <c r="C6" s="101">
        <v>0.05</v>
      </c>
      <c r="D6" s="101">
        <v>0.05</v>
      </c>
      <c r="E6" s="143">
        <f>0.42*E5</f>
        <v>0.23939999999999997</v>
      </c>
      <c r="F6" s="143">
        <f t="shared" ref="F6:O6" si="2">0.42*F5</f>
        <v>0.23939999999999997</v>
      </c>
      <c r="G6" s="143">
        <f t="shared" si="2"/>
        <v>0.23939999999999997</v>
      </c>
      <c r="H6" s="143">
        <f t="shared" si="2"/>
        <v>0.18228</v>
      </c>
      <c r="I6" s="143">
        <f t="shared" si="2"/>
        <v>0.18228</v>
      </c>
      <c r="J6" s="143">
        <f t="shared" si="2"/>
        <v>0.18228</v>
      </c>
      <c r="K6" s="143">
        <f t="shared" si="2"/>
        <v>0.18228</v>
      </c>
      <c r="L6" s="143">
        <f t="shared" si="2"/>
        <v>0.13019999999999998</v>
      </c>
      <c r="M6" s="143">
        <f t="shared" si="2"/>
        <v>0.13019999999999998</v>
      </c>
      <c r="N6" s="143">
        <f t="shared" si="2"/>
        <v>0.13019999999999998</v>
      </c>
      <c r="O6" s="143">
        <f t="shared" si="2"/>
        <v>0.13019999999999998</v>
      </c>
    </row>
    <row r="7" spans="1:15" x14ac:dyDescent="0.15">
      <c r="A7" s="10" t="s">
        <v>225</v>
      </c>
      <c r="B7" t="s">
        <v>222</v>
      </c>
      <c r="C7" s="106">
        <v>2.7699999999999999E-2</v>
      </c>
      <c r="D7" s="106">
        <v>2.7699999999999999E-2</v>
      </c>
      <c r="E7" s="105">
        <v>2.7699999999999999E-2</v>
      </c>
      <c r="F7" s="105">
        <v>2.7699999999999999E-2</v>
      </c>
      <c r="G7" s="105">
        <v>2.7699999999999999E-2</v>
      </c>
      <c r="H7" s="105">
        <v>1.7000000000000001E-2</v>
      </c>
      <c r="I7" s="105">
        <v>1.7000000000000001E-2</v>
      </c>
      <c r="J7" s="105">
        <v>1.7000000000000001E-2</v>
      </c>
      <c r="K7" s="105">
        <v>1.7000000000000001E-2</v>
      </c>
      <c r="L7" s="105">
        <v>1.7000000000000001E-2</v>
      </c>
      <c r="M7" s="105">
        <v>1.7000000000000001E-2</v>
      </c>
      <c r="N7" s="105">
        <v>1.7000000000000001E-2</v>
      </c>
      <c r="O7" s="105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>
      <selection activeCell="C9" sqref="C9"/>
    </sheetView>
  </sheetViews>
  <sheetFormatPr baseColWidth="10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3" t="s">
        <v>198</v>
      </c>
      <c r="B2" s="74" t="s">
        <v>188</v>
      </c>
      <c r="C2" s="107">
        <v>5.6000000000000001E-2</v>
      </c>
    </row>
    <row r="3" spans="1:3" x14ac:dyDescent="0.15">
      <c r="B3" s="74" t="s">
        <v>189</v>
      </c>
      <c r="C3" s="107">
        <v>5.0000000000000001E-3</v>
      </c>
    </row>
    <row r="4" spans="1:3" x14ac:dyDescent="0.15">
      <c r="B4" s="74" t="s">
        <v>190</v>
      </c>
      <c r="C4" s="107">
        <v>0</v>
      </c>
    </row>
    <row r="5" spans="1:3" x14ac:dyDescent="0.15">
      <c r="B5" s="75" t="s">
        <v>191</v>
      </c>
      <c r="C5" s="107">
        <v>0.152</v>
      </c>
    </row>
    <row r="6" spans="1:3" x14ac:dyDescent="0.15">
      <c r="B6" s="75" t="s">
        <v>192</v>
      </c>
      <c r="C6" s="107">
        <v>0.34200000000000003</v>
      </c>
    </row>
    <row r="7" spans="1:3" x14ac:dyDescent="0.15">
      <c r="B7" s="75" t="s">
        <v>193</v>
      </c>
      <c r="C7" s="107">
        <v>0.29899999999999999</v>
      </c>
    </row>
    <row r="8" spans="1:3" x14ac:dyDescent="0.15">
      <c r="B8" s="76" t="s">
        <v>194</v>
      </c>
      <c r="C8" s="107">
        <v>1E-3</v>
      </c>
    </row>
    <row r="9" spans="1:3" x14ac:dyDescent="0.15">
      <c r="B9" s="76" t="s">
        <v>195</v>
      </c>
      <c r="C9" s="107">
        <v>5.0000000000000001E-3</v>
      </c>
    </row>
    <row r="10" spans="1:3" x14ac:dyDescent="0.15">
      <c r="B10" s="76" t="s">
        <v>196</v>
      </c>
      <c r="C10" s="107">
        <v>0.14099999999999999</v>
      </c>
    </row>
    <row r="11" spans="1:3" x14ac:dyDescent="0.15">
      <c r="C11" s="107"/>
    </row>
    <row r="12" spans="1:3" x14ac:dyDescent="0.15">
      <c r="A12" s="73" t="s">
        <v>197</v>
      </c>
      <c r="B12" s="64" t="s">
        <v>184</v>
      </c>
      <c r="C12" s="107">
        <v>0.20799999999999999</v>
      </c>
    </row>
    <row r="13" spans="1:3" x14ac:dyDescent="0.15">
      <c r="B13" s="64" t="s">
        <v>185</v>
      </c>
      <c r="C13" s="107">
        <v>3.5999999999999997E-2</v>
      </c>
    </row>
    <row r="14" spans="1:3" x14ac:dyDescent="0.15">
      <c r="B14" s="64" t="s">
        <v>186</v>
      </c>
      <c r="C14" s="107">
        <v>0.11899999999999999</v>
      </c>
    </row>
    <row r="15" spans="1:3" x14ac:dyDescent="0.15">
      <c r="B15" s="64" t="s">
        <v>187</v>
      </c>
      <c r="C15" s="107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2018-03-30T02:10:14Z</dcterms:modified>
</cp:coreProperties>
</file>