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FE77319-A0EB-C042-9F5C-33E69C7F1624}" xr6:coauthVersionLast="31" xr6:coauthVersionMax="31" xr10:uidLastSave="{00000000-0000-0000-0000-000000000000}"/>
  <bookViews>
    <workbookView xWindow="0" yWindow="-21140" windowWidth="23320" windowHeight="15880" tabRatio="905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6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6" i="21"/>
  <c r="N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<sst xmlns="http://schemas.openxmlformats.org/spreadsheetml/2006/main" count="1406" uniqueCount="272">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</sst>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16"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3">
        <v>49368.237124271218</v>
      </c>
    </row>
    <row r="4" spans="1:3" ht="15.75" customHeight="1" x14ac:dyDescent="0.15">
      <c r="B4" s="4" t="s">
        <v>3</v>
      </c>
      <c r="C4" s="133">
        <v>14799.960993422828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f>'Demographic projections'!I2</f>
        <v>17791.263452653548</v>
      </c>
    </row>
    <row r="7" spans="1:3" ht="15.75" customHeight="1" x14ac:dyDescent="0.15">
      <c r="B7" s="18" t="s">
        <v>65</v>
      </c>
      <c r="C7" s="97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267</v>
      </c>
      <c r="C19" s="13">
        <v>3.81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268</v>
      </c>
      <c r="C22" s="13">
        <v>19</v>
      </c>
    </row>
    <row r="23" spans="1:3" ht="15.75" customHeight="1" x14ac:dyDescent="0.15">
      <c r="B23" s="91" t="s">
        <v>269</v>
      </c>
      <c r="C23" s="13">
        <v>37</v>
      </c>
    </row>
    <row r="24" spans="1:3" ht="15.75" customHeight="1" x14ac:dyDescent="0.15">
      <c r="B24" s="91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6" ht="15.75" customHeight="1" x14ac:dyDescent="0.2">
      <c r="A34" s="10" t="s">
        <v>101</v>
      </c>
      <c r="B34" s="92" t="s">
        <v>107</v>
      </c>
      <c r="C34" s="27">
        <v>11082.723109898114</v>
      </c>
      <c r="D34" s="93"/>
      <c r="E34" s="94"/>
    </row>
    <row r="35" spans="1:6" ht="15" customHeight="1" x14ac:dyDescent="0.2">
      <c r="B35" s="92" t="s">
        <v>108</v>
      </c>
      <c r="C35" s="27">
        <v>17815.432058956394</v>
      </c>
      <c r="D35" s="93"/>
      <c r="E35" s="93"/>
      <c r="F35" s="93"/>
    </row>
    <row r="36" spans="1:6" ht="15.75" customHeight="1" x14ac:dyDescent="0.2">
      <c r="B36" s="92" t="s">
        <v>109</v>
      </c>
      <c r="C36" s="27">
        <v>12555.70414324937</v>
      </c>
      <c r="D36" s="93"/>
      <c r="F36" s="94"/>
    </row>
    <row r="37" spans="1:6" ht="15.75" customHeight="1" x14ac:dyDescent="0.2">
      <c r="B37" s="92" t="s">
        <v>110</v>
      </c>
      <c r="C37" s="27">
        <v>7850.4790473023577</v>
      </c>
      <c r="D37" s="93"/>
    </row>
    <row r="38" spans="1:6" ht="15.75" customHeight="1" x14ac:dyDescent="0.2">
      <c r="B38" s="92"/>
      <c r="C38" s="95"/>
      <c r="D38" s="93"/>
    </row>
    <row r="39" spans="1:6" ht="15.75" customHeight="1" x14ac:dyDescent="0.2">
      <c r="B39" s="92"/>
      <c r="C39" s="95"/>
      <c r="D39" s="93"/>
    </row>
    <row r="40" spans="1:6" ht="15.75" customHeight="1" x14ac:dyDescent="0.2">
      <c r="A40" s="10" t="s">
        <v>214</v>
      </c>
      <c r="B40" s="92" t="s">
        <v>107</v>
      </c>
      <c r="C40" s="132">
        <f>C34-C46</f>
        <v>8822.4278493107522</v>
      </c>
      <c r="D40" s="93"/>
      <c r="E40" s="94"/>
    </row>
    <row r="41" spans="1:6" ht="15" customHeight="1" x14ac:dyDescent="0.2">
      <c r="B41" s="92" t="s">
        <v>108</v>
      </c>
      <c r="C41" s="132">
        <f>C35-C47</f>
        <v>9767.4110553498795</v>
      </c>
      <c r="D41" s="93"/>
      <c r="E41" s="93"/>
    </row>
    <row r="42" spans="1:6" ht="15.75" customHeight="1" x14ac:dyDescent="0.2">
      <c r="B42" s="92" t="s">
        <v>109</v>
      </c>
      <c r="C42" s="132">
        <f t="shared" ref="C42:C43" si="0">C36-C48</f>
        <v>6613.8673597356246</v>
      </c>
      <c r="D42" s="93"/>
    </row>
    <row r="43" spans="1:6" ht="15.75" customHeight="1" x14ac:dyDescent="0.2">
      <c r="B43" s="92" t="s">
        <v>110</v>
      </c>
      <c r="C43" s="132">
        <f t="shared" si="0"/>
        <v>6309.3686423564295</v>
      </c>
      <c r="D43" s="93"/>
    </row>
    <row r="44" spans="1:6" ht="15.75" customHeight="1" x14ac:dyDescent="0.2">
      <c r="B44" s="92"/>
      <c r="C44" s="26"/>
      <c r="D44" s="93"/>
    </row>
    <row r="45" spans="1:6" ht="15" customHeight="1" x14ac:dyDescent="0.2">
      <c r="B45" s="92"/>
      <c r="C45" s="26"/>
    </row>
    <row r="46" spans="1:6" ht="15.75" customHeight="1" x14ac:dyDescent="0.2">
      <c r="A46" s="10" t="s">
        <v>215</v>
      </c>
      <c r="B46" s="92" t="s">
        <v>111</v>
      </c>
      <c r="C46" s="151">
        <f>C52*C$6</f>
        <v>2260.2952605873611</v>
      </c>
    </row>
    <row r="47" spans="1:6" ht="15.75" customHeight="1" x14ac:dyDescent="0.2">
      <c r="B47" s="92" t="s">
        <v>112</v>
      </c>
      <c r="C47" s="151">
        <f t="shared" ref="C47:C49" si="1">C53*C$6</f>
        <v>8048.0210036065137</v>
      </c>
    </row>
    <row r="48" spans="1:6" ht="15.75" customHeight="1" x14ac:dyDescent="0.2">
      <c r="B48" s="92" t="s">
        <v>113</v>
      </c>
      <c r="C48" s="151">
        <f t="shared" si="1"/>
        <v>5941.8367835137451</v>
      </c>
    </row>
    <row r="49" spans="1:3" ht="15.75" customHeight="1" x14ac:dyDescent="0.2">
      <c r="B49" s="92" t="s">
        <v>114</v>
      </c>
      <c r="C49" s="151">
        <f t="shared" si="1"/>
        <v>1541.1104049459282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2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2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2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2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2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2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2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2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2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2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2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2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2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2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2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2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2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2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2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2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2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2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2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2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2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2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2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2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2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2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2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2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2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2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2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2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2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2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2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2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2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2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2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2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2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15085.867</v>
      </c>
      <c r="C2" s="135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6">
        <f>D2+E2+F2+G2</f>
        <v>49304.33835940624</v>
      </c>
      <c r="I2" s="137">
        <f t="shared" ref="I2:I15" si="0">(B2 + 25.36*B2/(1000-25.36))/(1-0.13)</f>
        <v>17791.263452653548</v>
      </c>
      <c r="J2" s="138">
        <f t="shared" ref="J2:J15" si="1">D2/H2</f>
        <v>0.22478190517658089</v>
      </c>
      <c r="K2" s="136">
        <f>H2-I2</f>
        <v>31513.074906752692</v>
      </c>
      <c r="L2" s="135"/>
    </row>
    <row r="3" spans="1:12" ht="15.75" customHeight="1" x14ac:dyDescent="0.15">
      <c r="A3" s="3">
        <v>2018</v>
      </c>
      <c r="B3" s="82">
        <v>15371.855</v>
      </c>
      <c r="C3" s="135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6">
        <f t="shared" ref="H3:H15" si="2">D3+E3+F3+G3</f>
        <v>51130.496414200512</v>
      </c>
      <c r="I3" s="137">
        <f t="shared" si="0"/>
        <v>18128.538589196742</v>
      </c>
      <c r="J3" s="138">
        <f t="shared" si="1"/>
        <v>0.22612433892696462</v>
      </c>
      <c r="K3" s="136">
        <f t="shared" ref="K3:K15" si="3">H3-I3</f>
        <v>33001.957825003774</v>
      </c>
      <c r="L3" s="135"/>
    </row>
    <row r="4" spans="1:12" ht="15.75" customHeight="1" x14ac:dyDescent="0.15">
      <c r="A4" s="3">
        <v>2019</v>
      </c>
      <c r="B4" s="82">
        <v>15729.34</v>
      </c>
      <c r="C4" s="135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6">
        <f t="shared" si="2"/>
        <v>53027.200268764398</v>
      </c>
      <c r="I4" s="137">
        <f t="shared" si="0"/>
        <v>18550.132509875737</v>
      </c>
      <c r="J4" s="138">
        <f t="shared" si="1"/>
        <v>0.22746231665658054</v>
      </c>
      <c r="K4" s="136">
        <f t="shared" si="3"/>
        <v>34477.067758888661</v>
      </c>
      <c r="L4" s="135"/>
    </row>
    <row r="5" spans="1:12" ht="15.75" customHeight="1" x14ac:dyDescent="0.15">
      <c r="A5" s="3">
        <v>2020</v>
      </c>
      <c r="B5" s="82">
        <v>16015.328</v>
      </c>
      <c r="C5" s="135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6">
        <f t="shared" si="2"/>
        <v>54997.285977899126</v>
      </c>
      <c r="I5" s="137">
        <f t="shared" si="0"/>
        <v>18887.407646418931</v>
      </c>
      <c r="J5" s="138">
        <f t="shared" si="1"/>
        <v>0.2287956346398505</v>
      </c>
      <c r="K5" s="136">
        <f t="shared" si="3"/>
        <v>36109.878331480199</v>
      </c>
      <c r="L5" s="135"/>
    </row>
    <row r="6" spans="1:12" ht="15.75" customHeight="1" x14ac:dyDescent="0.15">
      <c r="A6" s="3">
        <v>2021</v>
      </c>
      <c r="B6" s="82">
        <v>16301.316000000001</v>
      </c>
      <c r="C6" s="135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6">
        <f t="shared" si="2"/>
        <v>56944.266137357015</v>
      </c>
      <c r="I6" s="137">
        <f t="shared" si="0"/>
        <v>19224.682782962129</v>
      </c>
      <c r="J6" s="138">
        <f t="shared" si="1"/>
        <v>0.22785839850201661</v>
      </c>
      <c r="K6" s="136">
        <f t="shared" si="3"/>
        <v>37719.583354394883</v>
      </c>
      <c r="L6" s="135"/>
    </row>
    <row r="7" spans="1:12" ht="15.75" customHeight="1" x14ac:dyDescent="0.15">
      <c r="A7" s="3">
        <v>2022</v>
      </c>
      <c r="B7" s="82">
        <v>16658.800999999999</v>
      </c>
      <c r="C7" s="135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6">
        <f t="shared" si="2"/>
        <v>58961.256896497529</v>
      </c>
      <c r="I7" s="137">
        <f t="shared" si="0"/>
        <v>19646.276703641121</v>
      </c>
      <c r="J7" s="138">
        <f t="shared" si="1"/>
        <v>0.22692082655192064</v>
      </c>
      <c r="K7" s="136">
        <f t="shared" si="3"/>
        <v>39314.980192856412</v>
      </c>
      <c r="L7" s="135"/>
    </row>
    <row r="8" spans="1:12" ht="15.75" customHeight="1" x14ac:dyDescent="0.15">
      <c r="A8" s="3">
        <v>2023</v>
      </c>
      <c r="B8" s="82">
        <v>17016.286</v>
      </c>
      <c r="C8" s="135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6">
        <f t="shared" si="2"/>
        <v>61050.818512018763</v>
      </c>
      <c r="I8" s="137">
        <f t="shared" si="0"/>
        <v>20067.870624320112</v>
      </c>
      <c r="J8" s="138">
        <f t="shared" si="1"/>
        <v>0.22598293640588843</v>
      </c>
      <c r="K8" s="136">
        <f t="shared" si="3"/>
        <v>40982.947887698654</v>
      </c>
      <c r="L8" s="135"/>
    </row>
    <row r="9" spans="1:12" ht="15.75" customHeight="1" x14ac:dyDescent="0.15">
      <c r="A9" s="3">
        <v>2024</v>
      </c>
      <c r="B9" s="82">
        <v>17302.274000000001</v>
      </c>
      <c r="C9" s="135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6">
        <f t="shared" si="2"/>
        <v>63215.606545971052</v>
      </c>
      <c r="I9" s="137">
        <f t="shared" si="0"/>
        <v>20405.14576086331</v>
      </c>
      <c r="J9" s="138">
        <f t="shared" si="1"/>
        <v>0.22504474586489395</v>
      </c>
      <c r="K9" s="136">
        <f t="shared" si="3"/>
        <v>42810.460785107745</v>
      </c>
      <c r="L9" s="135"/>
    </row>
    <row r="10" spans="1:12" ht="15.75" customHeight="1" x14ac:dyDescent="0.15">
      <c r="A10" s="3">
        <v>2025</v>
      </c>
      <c r="B10" s="82">
        <v>17731.256000000001</v>
      </c>
      <c r="C10" s="135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6">
        <f t="shared" si="2"/>
        <v>65458.375478827918</v>
      </c>
      <c r="I10" s="137">
        <f t="shared" si="0"/>
        <v>20911.058465678103</v>
      </c>
      <c r="J10" s="138">
        <f t="shared" si="1"/>
        <v>0.22410627291414711</v>
      </c>
      <c r="K10" s="136">
        <f t="shared" si="3"/>
        <v>44547.317013149819</v>
      </c>
      <c r="L10" s="135"/>
    </row>
    <row r="11" spans="1:12" ht="15.75" customHeight="1" x14ac:dyDescent="0.15">
      <c r="A11" s="3">
        <v>2026</v>
      </c>
      <c r="B11" s="82">
        <v>18088.741000000002</v>
      </c>
      <c r="C11" s="135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6">
        <f t="shared" si="2"/>
        <v>67666.054701150802</v>
      </c>
      <c r="I11" s="137">
        <f t="shared" si="0"/>
        <v>21332.652386357098</v>
      </c>
      <c r="J11" s="138">
        <f t="shared" si="1"/>
        <v>0.22332290255426973</v>
      </c>
      <c r="K11" s="136">
        <f t="shared" si="3"/>
        <v>46333.402314793704</v>
      </c>
      <c r="L11" s="135"/>
    </row>
    <row r="12" spans="1:12" ht="15.75" customHeight="1" x14ac:dyDescent="0.15">
      <c r="A12" s="3">
        <v>2027</v>
      </c>
      <c r="B12" s="82">
        <v>18446.225999999999</v>
      </c>
      <c r="C12" s="135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6">
        <f t="shared" si="2"/>
        <v>69949.036889240306</v>
      </c>
      <c r="I12" s="137">
        <f t="shared" si="0"/>
        <v>21754.24630703609</v>
      </c>
      <c r="J12" s="138">
        <f t="shared" si="1"/>
        <v>0.2225395797023243</v>
      </c>
      <c r="K12" s="136">
        <f t="shared" si="3"/>
        <v>48194.790582204216</v>
      </c>
      <c r="L12" s="135"/>
    </row>
    <row r="13" spans="1:12" ht="15.75" customHeight="1" x14ac:dyDescent="0.15">
      <c r="A13" s="3">
        <v>2028</v>
      </c>
      <c r="B13" s="82">
        <v>18803.710999999999</v>
      </c>
      <c r="C13" s="135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6">
        <f t="shared" si="2"/>
        <v>72309.91847179865</v>
      </c>
      <c r="I13" s="137">
        <f t="shared" si="0"/>
        <v>22175.840227715082</v>
      </c>
      <c r="J13" s="138">
        <f t="shared" si="1"/>
        <v>0.22175632418835781</v>
      </c>
      <c r="K13" s="136">
        <f t="shared" si="3"/>
        <v>50134.078244083568</v>
      </c>
      <c r="L13" s="135"/>
    </row>
    <row r="14" spans="1:12" ht="15.75" customHeight="1" x14ac:dyDescent="0.15">
      <c r="A14" s="3">
        <v>2029</v>
      </c>
      <c r="B14" s="82">
        <v>19232.692999999999</v>
      </c>
      <c r="C14" s="135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6">
        <f t="shared" si="2"/>
        <v>74751.386310422895</v>
      </c>
      <c r="I14" s="137">
        <f t="shared" si="0"/>
        <v>22681.752932529875</v>
      </c>
      <c r="J14" s="138">
        <f t="shared" si="1"/>
        <v>0.22097315582270435</v>
      </c>
      <c r="K14" s="136">
        <f t="shared" si="3"/>
        <v>52069.63337789302</v>
      </c>
      <c r="L14" s="135"/>
    </row>
    <row r="15" spans="1:12" ht="15.75" customHeight="1" x14ac:dyDescent="0.15">
      <c r="A15" s="3">
        <v>2030</v>
      </c>
      <c r="B15" s="82">
        <v>19590.178</v>
      </c>
      <c r="C15" s="135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6">
        <f t="shared" si="2"/>
        <v>77276.220878657667</v>
      </c>
      <c r="I15" s="137">
        <f t="shared" si="0"/>
        <v>23103.34685320887</v>
      </c>
      <c r="J15" s="138">
        <f t="shared" si="1"/>
        <v>0.22019009439408682</v>
      </c>
      <c r="K15" s="136">
        <f t="shared" si="3"/>
        <v>54172.874025448793</v>
      </c>
      <c r="L15" s="135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8.0090001225471497E-2</v>
      </c>
      <c r="E11" s="111">
        <f>'Baseline year demographics'!$C8</f>
        <v>8.0090001225471497E-2</v>
      </c>
      <c r="F11" s="111">
        <f>'Baseline year demographics'!$C8</f>
        <v>8.0090001225471497E-2</v>
      </c>
      <c r="G11" s="111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8.0090001225471497E-2</v>
      </c>
      <c r="I15" s="16">
        <f>'Baseline year demographics'!$C$8</f>
        <v>8.0090001225471497E-2</v>
      </c>
      <c r="J15" s="16">
        <f>'Baseline year demographics'!$C$8</f>
        <v>8.0090001225471497E-2</v>
      </c>
      <c r="K15" s="16">
        <f>'Baseline year demographics'!$C$8</f>
        <v>8.0090001225471497E-2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3.4598880529403686E-2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2.421921637058258E-2</v>
      </c>
      <c r="M30" s="16">
        <f>'Baseline year demographics'!$C$8*('Baseline year demographics'!$C$9)*(0.7)</f>
        <v>5.6063000857830045E-2</v>
      </c>
      <c r="N30" s="16">
        <f>'Baseline year demographics'!$C$8*('Baseline year demographics'!$C$9)*(0.7)</f>
        <v>5.6063000857830045E-2</v>
      </c>
      <c r="O30" s="16">
        <f>'Baseline year demographics'!$C$8*('Baseline year demographics'!$C$9)*(0.7)</f>
        <v>5.6063000857830045E-2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1.0379664158821106E-2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0.39740111947059631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0.19472654854059218</v>
      </c>
      <c r="M33" s="16">
        <f>(1-'Baseline year demographics'!$C$8)*('Baseline year demographics'!$C$9)*(0.49)</f>
        <v>0.45075589939951893</v>
      </c>
      <c r="N33" s="16">
        <f>(1-'Baseline year demographics'!$C$8)*('Baseline year demographics'!$C$9)*(0.49)</f>
        <v>0.45075589939951893</v>
      </c>
      <c r="O33" s="16">
        <f>(1-'Baseline year demographics'!$C$8)*('Baseline year demographics'!$C$9)*(0.49)</f>
        <v>0.45075589939951893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8.3454235088825227E-2</v>
      </c>
      <c r="M34" s="16">
        <f>(1-'Baseline year demographics'!$C$8)*('Baseline year demographics'!$C$9)*(0.21)</f>
        <v>0.19318109974265099</v>
      </c>
      <c r="N34" s="16">
        <f>(1-'Baseline year demographics'!$C$8)*('Baseline year demographics'!$C$9)*(0.21)</f>
        <v>0.19318109974265099</v>
      </c>
      <c r="O34" s="16">
        <f>(1-'Baseline year demographics'!$C$8)*('Baseline year demographics'!$C$9)*(0.21)</f>
        <v>0.19318109974265099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0.11922033584117889</v>
      </c>
      <c r="M35" s="16">
        <f>(1-'Baseline year demographics'!$C$8)*('Baseline year demographics'!$C$9)*(0.3)</f>
        <v>0.27597299963235855</v>
      </c>
      <c r="N35" s="16">
        <f>(1-'Baseline year demographics'!$C$8)*('Baseline year demographics'!$C$9)*(0.3)</f>
        <v>0.27597299963235855</v>
      </c>
      <c r="O35" s="16">
        <f>(1-'Baseline year demographics'!$C$8)*('Baseline year demographics'!$C$9)*(0.3)</f>
        <v>0.27597299963235855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opLeftCell="A34" workbookViewId="0">
      <selection activeCell="D27" sqref="D2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0.12</v>
      </c>
      <c r="C5" s="148">
        <v>0.95</v>
      </c>
      <c r="D5" s="148">
        <v>60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0.16200000000000001</v>
      </c>
      <c r="C24" s="147">
        <v>0.95</v>
      </c>
      <c r="D24" s="147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0.83</v>
      </c>
      <c r="C26" s="148">
        <v>0.95</v>
      </c>
      <c r="D26" s="148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</v>
      </c>
      <c r="C38" s="147">
        <v>0.95</v>
      </c>
      <c r="D38" s="147">
        <v>4.6500000000000004</v>
      </c>
    </row>
    <row r="39" spans="1:4" ht="15.75" customHeight="1" x14ac:dyDescent="0.2">
      <c r="A39" s="125" t="s">
        <v>147</v>
      </c>
      <c r="B39" s="122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0.56999999999999995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1</v>
      </c>
      <c r="C41" s="122">
        <v>1</v>
      </c>
      <c r="D41" s="147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0.188</v>
      </c>
      <c r="C47" s="147">
        <v>0.95</v>
      </c>
      <c r="D47" s="141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0.1318401162790698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0.1318401162790698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0.19280377906976751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0.3771816860465117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v>0.05</v>
      </c>
    </row>
    <row r="15" spans="1:11" x14ac:dyDescent="0.15">
      <c r="B15" s="10" t="s">
        <v>7</v>
      </c>
      <c r="K15" s="99">
        <v>0.05</v>
      </c>
    </row>
    <row r="16" spans="1:11" x14ac:dyDescent="0.15">
      <c r="B16" s="10" t="s">
        <v>8</v>
      </c>
      <c r="K16" s="99">
        <v>0.29399999999999998</v>
      </c>
    </row>
    <row r="17" spans="1:11" x14ac:dyDescent="0.15">
      <c r="B17" s="10" t="s">
        <v>9</v>
      </c>
      <c r="K17" s="99">
        <v>0.29399999999999998</v>
      </c>
    </row>
    <row r="18" spans="1:11" x14ac:dyDescent="0.15">
      <c r="B18" s="10" t="s">
        <v>10</v>
      </c>
      <c r="K18" s="99">
        <v>0.29399999999999998</v>
      </c>
    </row>
    <row r="19" spans="1:11" x14ac:dyDescent="0.15">
      <c r="B19" s="10" t="s">
        <v>111</v>
      </c>
      <c r="K19" s="99">
        <v>0.42336000000000001</v>
      </c>
    </row>
    <row r="20" spans="1:11" x14ac:dyDescent="0.15">
      <c r="B20" s="10" t="s">
        <v>112</v>
      </c>
      <c r="K20" s="99">
        <v>0.42336000000000001</v>
      </c>
    </row>
    <row r="21" spans="1:11" x14ac:dyDescent="0.15">
      <c r="B21" s="10" t="s">
        <v>113</v>
      </c>
      <c r="K21" s="99">
        <v>0.42336000000000001</v>
      </c>
    </row>
    <row r="22" spans="1:11" x14ac:dyDescent="0.15">
      <c r="B22" s="10" t="s">
        <v>114</v>
      </c>
      <c r="K22" s="99">
        <v>0.42336000000000001</v>
      </c>
    </row>
    <row r="23" spans="1:11" x14ac:dyDescent="0.15">
      <c r="B23" s="10" t="s">
        <v>107</v>
      </c>
      <c r="K23" s="99">
        <v>0.3024</v>
      </c>
    </row>
    <row r="24" spans="1:11" x14ac:dyDescent="0.15">
      <c r="B24" s="10" t="s">
        <v>108</v>
      </c>
      <c r="K24" s="99">
        <v>0.3024</v>
      </c>
    </row>
    <row r="25" spans="1:11" x14ac:dyDescent="0.15">
      <c r="B25" s="10" t="s">
        <v>109</v>
      </c>
      <c r="K25" s="99">
        <v>0.3024</v>
      </c>
    </row>
    <row r="26" spans="1:11" x14ac:dyDescent="0.15">
      <c r="B26" s="10" t="s">
        <v>110</v>
      </c>
      <c r="K26" s="99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5" workbookViewId="0">
      <selection activeCell="B5" sqref="B5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/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/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f t="shared" ref="C2:G2" si="0">(1-_xlfn.NORM.DIST(_xlfn.NORM.INV(SUM(C4:C5), 0, 1) + 1, 0, 1, TRUE))</f>
        <v>0.54686114351965298</v>
      </c>
      <c r="D2" s="83">
        <f t="shared" si="0"/>
        <v>0.54686114351965298</v>
      </c>
      <c r="E2" s="83">
        <f t="shared" si="0"/>
        <v>0.44733813728572214</v>
      </c>
      <c r="F2" s="83">
        <f t="shared" si="0"/>
        <v>0.2460070644574468</v>
      </c>
      <c r="G2" s="83">
        <f t="shared" si="0"/>
        <v>0.23533920569608158</v>
      </c>
    </row>
    <row r="3" spans="1:7" ht="15.75" customHeight="1" x14ac:dyDescent="0.15">
      <c r="A3" s="11"/>
      <c r="B3" s="12" t="s">
        <v>23</v>
      </c>
      <c r="C3" s="83">
        <f t="shared" ref="C3:G3" si="1">1-C2-C4-C5</f>
        <v>0.32129874020127724</v>
      </c>
      <c r="D3" s="83">
        <f t="shared" si="1"/>
        <v>0.32129874020127724</v>
      </c>
      <c r="E3" s="83">
        <f t="shared" si="1"/>
        <v>0.35985808364451038</v>
      </c>
      <c r="F3" s="83">
        <f t="shared" si="1"/>
        <v>0.37681124949604144</v>
      </c>
      <c r="G3" s="83">
        <f t="shared" si="1"/>
        <v>0.37439422453647653</v>
      </c>
    </row>
    <row r="4" spans="1:7" ht="15.75" customHeight="1" x14ac:dyDescent="0.15">
      <c r="A4" s="11"/>
      <c r="B4" s="12" t="s">
        <v>25</v>
      </c>
      <c r="C4" s="83">
        <v>8.8985415424368941E-2</v>
      </c>
      <c r="D4" s="83">
        <v>8.8985415424368941E-2</v>
      </c>
      <c r="E4" s="83">
        <v>0.13923540300139142</v>
      </c>
      <c r="F4" s="83">
        <v>0.25327570314052877</v>
      </c>
      <c r="G4" s="83">
        <v>0.26514947575034786</v>
      </c>
    </row>
    <row r="5" spans="1:7" ht="15.75" customHeight="1" x14ac:dyDescent="0.15">
      <c r="A5" s="11"/>
      <c r="B5" s="12" t="s">
        <v>26</v>
      </c>
      <c r="C5" s="83">
        <v>4.2854700854700854E-2</v>
      </c>
      <c r="D5" s="83">
        <v>4.2854700854700854E-2</v>
      </c>
      <c r="E5" s="83">
        <v>5.3568376068376077E-2</v>
      </c>
      <c r="F5" s="83">
        <v>0.12390598290598291</v>
      </c>
      <c r="G5" s="83">
        <v>0.125117094017094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2">(1-_xlfn.NORM.DIST(_xlfn.NORM.INV(SUM(D10:D11), 0, 1) + 1, 0, 1, TRUE))</f>
        <v>0.6241955901533508</v>
      </c>
      <c r="E8" s="84">
        <f t="shared" si="2"/>
        <v>0.67893049969004693</v>
      </c>
      <c r="F8" s="84">
        <f t="shared" si="2"/>
        <v>0.73272724658607158</v>
      </c>
      <c r="G8" s="84">
        <f t="shared" si="2"/>
        <v>0.81198128934787228</v>
      </c>
    </row>
    <row r="9" spans="1:7" ht="15.75" customHeight="1" x14ac:dyDescent="0.15">
      <c r="B9" s="4" t="s">
        <v>23</v>
      </c>
      <c r="C9" s="84">
        <f>1-C8-C10-C11</f>
        <v>0.28180440984664923</v>
      </c>
      <c r="D9" s="84">
        <f t="shared" ref="D9:G9" si="3">1-D8-D10-D11</f>
        <v>0.28180440984664923</v>
      </c>
      <c r="E9" s="84">
        <f t="shared" si="3"/>
        <v>0.24956950030995306</v>
      </c>
      <c r="F9" s="84">
        <f t="shared" si="3"/>
        <v>0.2147727534139284</v>
      </c>
      <c r="G9" s="84">
        <f t="shared" si="3"/>
        <v>0.15831871065212771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0.2964705882352941</v>
      </c>
      <c r="D14" s="86">
        <v>0.17985882352941179</v>
      </c>
      <c r="E14" s="85">
        <v>5.2941176470588233E-3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0.24172549019607847</v>
      </c>
      <c r="D15" s="86">
        <v>0.50131764705882365</v>
      </c>
      <c r="E15" s="85">
        <v>8.5392156862745108E-2</v>
      </c>
      <c r="F15" s="88">
        <v>2.6274509803921571E-3</v>
      </c>
      <c r="G15" s="88">
        <v>0</v>
      </c>
    </row>
    <row r="16" spans="1:7" ht="15.75" customHeight="1" x14ac:dyDescent="0.15">
      <c r="B16" s="4" t="s">
        <v>39</v>
      </c>
      <c r="C16" s="85">
        <v>4.7870170015455953E-2</v>
      </c>
      <c r="D16" s="89">
        <v>0.23109737248840806</v>
      </c>
      <c r="E16" s="85">
        <v>0.77211282843894902</v>
      </c>
      <c r="F16" s="88">
        <v>0.59507573415765069</v>
      </c>
      <c r="G16" s="88">
        <v>0</v>
      </c>
    </row>
    <row r="17" spans="2:7" ht="15.75" customHeight="1" x14ac:dyDescent="0.15">
      <c r="B17" s="4" t="s">
        <v>40</v>
      </c>
      <c r="C17" s="85">
        <v>0.41393375155317153</v>
      </c>
      <c r="D17" s="89">
        <v>8.7726156923356585E-2</v>
      </c>
      <c r="E17" s="85">
        <v>0.13720089705124699</v>
      </c>
      <c r="F17" s="88">
        <v>0.40229681486195717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1.8353033898305082</v>
      </c>
      <c r="C2" s="90">
        <v>1.8353033898305082</v>
      </c>
      <c r="D2" s="90">
        <v>6.2228864406779651</v>
      </c>
      <c r="E2" s="90">
        <v>5.9934991525423724</v>
      </c>
      <c r="F2" s="90">
        <v>2.093402542372881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v>0.95</v>
      </c>
      <c r="D2" s="99">
        <v>0.95</v>
      </c>
      <c r="E2" s="99">
        <v>0.70599999999999996</v>
      </c>
      <c r="F2" s="99">
        <v>0.70599999999999996</v>
      </c>
      <c r="G2" s="99">
        <v>0.70599999999999996</v>
      </c>
      <c r="H2" s="99">
        <v>0.57664000000000004</v>
      </c>
      <c r="I2" s="99">
        <v>0.57664000000000004</v>
      </c>
      <c r="J2" s="99">
        <v>0.57664000000000004</v>
      </c>
      <c r="K2" s="99">
        <v>0.57664000000000004</v>
      </c>
      <c r="L2" s="99">
        <v>0.6976</v>
      </c>
      <c r="M2" s="99">
        <v>0.6976</v>
      </c>
      <c r="N2" s="99">
        <v>0.6976</v>
      </c>
      <c r="O2" s="99">
        <v>0.6976</v>
      </c>
    </row>
    <row r="3" spans="1:15" x14ac:dyDescent="0.15">
      <c r="B3" t="s">
        <v>222</v>
      </c>
      <c r="C3" s="99">
        <v>0.05</v>
      </c>
      <c r="D3" s="99">
        <v>0.05</v>
      </c>
      <c r="E3" s="99">
        <v>0.29399999999999998</v>
      </c>
      <c r="F3" s="99">
        <v>0.29399999999999998</v>
      </c>
      <c r="G3" s="99">
        <v>0.29399999999999998</v>
      </c>
      <c r="H3" s="99">
        <v>0.42336000000000001</v>
      </c>
      <c r="I3" s="99">
        <v>0.42336000000000001</v>
      </c>
      <c r="J3" s="99">
        <v>0.42336000000000001</v>
      </c>
      <c r="K3" s="99">
        <v>0.42336000000000001</v>
      </c>
      <c r="L3" s="99">
        <v>0.3024</v>
      </c>
      <c r="M3" s="99">
        <v>0.3024</v>
      </c>
      <c r="N3" s="99">
        <v>0.3024</v>
      </c>
      <c r="O3" s="99">
        <v>0.3024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0.7</v>
      </c>
      <c r="F5" s="102">
        <v>0.7</v>
      </c>
      <c r="G5" s="103">
        <v>0.7</v>
      </c>
      <c r="H5" s="104">
        <v>1.008</v>
      </c>
      <c r="I5" s="104">
        <v>1.008</v>
      </c>
      <c r="J5" s="104">
        <v>1.008</v>
      </c>
      <c r="K5" s="104">
        <v>1.008</v>
      </c>
      <c r="L5" s="104">
        <v>0.72</v>
      </c>
      <c r="M5" s="104">
        <v>0.72</v>
      </c>
      <c r="N5" s="104">
        <v>0.72</v>
      </c>
      <c r="O5" s="104">
        <v>0.72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2">
        <v>0.29399999999999998</v>
      </c>
      <c r="F6" s="142">
        <v>0.29399999999999998</v>
      </c>
      <c r="G6" s="142">
        <v>0.29399999999999998</v>
      </c>
      <c r="H6" s="142">
        <v>0.42336000000000001</v>
      </c>
      <c r="I6" s="142">
        <v>0.42336000000000001</v>
      </c>
      <c r="J6" s="142">
        <v>0.42336000000000001</v>
      </c>
      <c r="K6" s="142">
        <v>0.42336000000000001</v>
      </c>
      <c r="L6" s="142">
        <v>0.3024</v>
      </c>
      <c r="M6" s="142">
        <v>0.3024</v>
      </c>
      <c r="N6" s="142">
        <v>0.3024</v>
      </c>
      <c r="O6" s="142">
        <v>0.3024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0.72838953488372082</v>
      </c>
      <c r="D2" s="150">
        <v>0.15810901162790703</v>
      </c>
      <c r="E2" s="150">
        <v>9.5261918604651191E-2</v>
      </c>
      <c r="F2" s="150">
        <v>1.8239534883720935E-2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2018-03-30T02:11:31Z</dcterms:modified>
</cp:coreProperties>
</file>