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EC5D0459-50BA-174F-8AC5-403574CA2047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K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7" i="2"/>
  <c r="J10" i="2"/>
  <c r="J11" i="2"/>
  <c r="J12" i="2"/>
  <c r="J14" i="2"/>
  <c r="J15" i="2"/>
  <c r="K9" i="2" l="1"/>
  <c r="K2" i="2"/>
  <c r="K8" i="2"/>
  <c r="K4" i="2"/>
  <c r="K15" i="2"/>
  <c r="J8" i="2"/>
  <c r="K3" i="2"/>
  <c r="D6" i="20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912B5F94-F9DE-CE43-9E6D-DD0644A212D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07CCA8D-E2CE-8049-AFDA-6ECD89D031D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<sst xmlns="http://schemas.openxmlformats.org/spreadsheetml/2006/main" count="1408" uniqueCount="274">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</sst>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EAB478C6-2D05-3242-89FF-75F46BF09412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60C7-1517-CA48-9347-6739E1C3DC41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306057.97045454546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0.76104651162790704</v>
      </c>
      <c r="D2" s="150">
        <v>0.13909883720930233</v>
      </c>
      <c r="E2" s="150">
        <v>8.3808139534883724E-2</v>
      </c>
      <c r="F2" s="150">
        <v>1.6046511627906976E-2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0.64200000000000002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0.435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0.435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0.435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0.435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55"/>
  <sheetViews>
    <sheetView topLeftCell="A4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204172.32821135208</v>
      </c>
    </row>
    <row r="4" spans="1:3" ht="15.75" customHeight="1" x14ac:dyDescent="0.15">
      <c r="B4" s="4" t="s">
        <v>3</v>
      </c>
      <c r="C4" s="133">
        <v>39757.880125755801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46746.777664113179</v>
      </c>
    </row>
    <row r="7" spans="1:3" ht="15.75" customHeight="1" x14ac:dyDescent="0.15">
      <c r="B7" s="18" t="s">
        <v>65</v>
      </c>
      <c r="C7" s="96">
        <v>0.19</v>
      </c>
    </row>
    <row r="8" spans="1:3" ht="15.75" customHeight="1" x14ac:dyDescent="0.15">
      <c r="B8" s="4" t="s">
        <v>64</v>
      </c>
      <c r="C8" s="13">
        <v>0.2800000011920929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0.64200000000000002</v>
      </c>
    </row>
    <row r="11" spans="1:3" ht="15.75" customHeight="1" x14ac:dyDescent="0.15">
      <c r="B11" s="4" t="s">
        <v>174</v>
      </c>
      <c r="C11" s="22">
        <v>0.435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7.69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35</v>
      </c>
    </row>
    <row r="23" spans="1:3" ht="15.75" customHeight="1" x14ac:dyDescent="0.15">
      <c r="B23" s="90" t="s">
        <v>269</v>
      </c>
      <c r="C23" s="13">
        <v>60</v>
      </c>
    </row>
    <row r="24" spans="1:3" ht="15.75" customHeight="1" x14ac:dyDescent="0.15">
      <c r="B24" s="90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60041.868597733621</v>
      </c>
      <c r="D34" s="92"/>
      <c r="E34" s="93"/>
    </row>
    <row r="35" spans="1:5" ht="15" customHeight="1" x14ac:dyDescent="0.2">
      <c r="B35" s="91" t="s">
        <v>108</v>
      </c>
      <c r="C35" s="26">
        <v>96517.0581353218</v>
      </c>
      <c r="D35" s="92"/>
      <c r="E35" s="92"/>
    </row>
    <row r="36" spans="1:5" ht="15.75" customHeight="1" x14ac:dyDescent="0.2">
      <c r="B36" s="91" t="s">
        <v>109</v>
      </c>
      <c r="C36" s="26">
        <v>68021.904981791857</v>
      </c>
      <c r="D36" s="92"/>
    </row>
    <row r="37" spans="1:5" ht="15.75" customHeight="1" x14ac:dyDescent="0.2">
      <c r="B37" s="91" t="s">
        <v>110</v>
      </c>
      <c r="C37" s="26">
        <v>42530.831702040283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54102.913206335215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75370.77757503961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52409.651036221818</v>
      </c>
      <c r="D42" s="92"/>
    </row>
    <row r="43" spans="1:5" ht="15.75" customHeight="1" x14ac:dyDescent="0.2">
      <c r="B43" s="91" t="s">
        <v>110</v>
      </c>
      <c r="C43" s="131">
        <f t="shared" si="0"/>
        <v>38481.543935177739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5938.9553913984018</v>
      </c>
    </row>
    <row r="47" spans="1:5" ht="15.75" customHeight="1" x14ac:dyDescent="0.2">
      <c r="B47" s="91" t="s">
        <v>112</v>
      </c>
      <c r="C47" s="132">
        <f t="shared" ref="C47:C49" si="1">C53*C$6</f>
        <v>21146.28056028219</v>
      </c>
    </row>
    <row r="48" spans="1:5" ht="15.75" customHeight="1" x14ac:dyDescent="0.2">
      <c r="B48" s="91" t="s">
        <v>113</v>
      </c>
      <c r="C48" s="132">
        <f t="shared" si="1"/>
        <v>15612.253945570041</v>
      </c>
    </row>
    <row r="49" spans="1:3" ht="15.75" customHeight="1" x14ac:dyDescent="0.2">
      <c r="B49" s="91" t="s">
        <v>114</v>
      </c>
      <c r="C49" s="132">
        <f t="shared" si="1"/>
        <v>4049.287766862547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0.2800000011920929</v>
      </c>
      <c r="F6" s="16">
        <f>'Baseline year demographics'!C8</f>
        <v>0.2800000011920929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0.2800000011920929</v>
      </c>
      <c r="F8" s="16">
        <f>'Baseline year demographics'!C8*'Baseline year demographics'!C9</f>
        <v>0.2800000011920929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0.2800000011920929</v>
      </c>
      <c r="E11" s="110">
        <f>'Baseline year demographics'!$C8</f>
        <v>0.2800000011920929</v>
      </c>
      <c r="F11" s="110">
        <f>'Baseline year demographics'!$C8</f>
        <v>0.2800000011920929</v>
      </c>
      <c r="G11" s="110">
        <f>'Baseline year demographics'!$C8</f>
        <v>0.2800000011920929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0.2800000011920929</v>
      </c>
      <c r="I15" s="16">
        <f>'Baseline year demographics'!$C$8</f>
        <v>0.2800000011920929</v>
      </c>
      <c r="J15" s="16">
        <f>'Baseline year demographics'!$C$8</f>
        <v>0.2800000011920929</v>
      </c>
      <c r="K15" s="16">
        <f>'Baseline year demographics'!$C$8</f>
        <v>0.2800000011920929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5.3200000226497651E-2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3.724000015854835E-2</v>
      </c>
      <c r="M30" s="16">
        <f>'Baseline year demographics'!$C$8*('Baseline year demographics'!$C$9)*(0.7)</f>
        <v>0.196000000834465</v>
      </c>
      <c r="N30" s="16">
        <f>'Baseline year demographics'!$C$8*('Baseline year demographics'!$C$9)*(0.7)</f>
        <v>0.196000000834465</v>
      </c>
      <c r="O30" s="16">
        <f>'Baseline year demographics'!$C$8*('Baseline year demographics'!$C$9)*(0.7)</f>
        <v>0.196000000834465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1.5960000067949294E-2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0.13679999977350235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6.7031999889016147E-2</v>
      </c>
      <c r="M33" s="16">
        <f>(1-'Baseline year demographics'!$C$8)*('Baseline year demographics'!$C$9)*(0.49)</f>
        <v>0.35279999941587448</v>
      </c>
      <c r="N33" s="16">
        <f>(1-'Baseline year demographics'!$C$8)*('Baseline year demographics'!$C$9)*(0.49)</f>
        <v>0.35279999941587448</v>
      </c>
      <c r="O33" s="16">
        <f>(1-'Baseline year demographics'!$C$8)*('Baseline year demographics'!$C$9)*(0.49)</f>
        <v>0.35279999941587448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2.8727999952435489E-2</v>
      </c>
      <c r="M34" s="16">
        <f>(1-'Baseline year demographics'!$C$8)*('Baseline year demographics'!$C$9)*(0.21)</f>
        <v>0.15119999974966047</v>
      </c>
      <c r="N34" s="16">
        <f>(1-'Baseline year demographics'!$C$8)*('Baseline year demographics'!$C$9)*(0.21)</f>
        <v>0.15119999974966047</v>
      </c>
      <c r="O34" s="16">
        <f>(1-'Baseline year demographics'!$C$8)*('Baseline year demographics'!$C$9)*(0.21)</f>
        <v>0.15119999974966047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4.1039999932050701E-2</v>
      </c>
      <c r="M35" s="16">
        <f>(1-'Baseline year demographics'!$C$8)*('Baseline year demographics'!$C$9)*(0.3)</f>
        <v>0.21599999964237213</v>
      </c>
      <c r="N35" s="16">
        <f>(1-'Baseline year demographics'!$C$8)*('Baseline year demographics'!$C$9)*(0.3)</f>
        <v>0.21599999964237213</v>
      </c>
      <c r="O35" s="16">
        <f>(1-'Baseline year demographics'!$C$8)*('Baseline year demographics'!$C$9)*(0.3)</f>
        <v>0.21599999964237213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9"/>
  <dimension ref="A1:D51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0.14000000000000001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0.42799999999999999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8.5000000000000006E-2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0.79</v>
      </c>
      <c r="C41" s="121">
        <v>0.95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0.14299999999999999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"/>
  <sheetViews>
    <sheetView workbookViewId="0">
      <selection activeCell="E10" sqref="E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40526.137000000002</v>
      </c>
      <c r="C2" s="135"/>
      <c r="D2" s="14">
        <v>60041.868597733621</v>
      </c>
      <c r="E2" s="14">
        <v>96517.0581353218</v>
      </c>
      <c r="F2" s="14">
        <v>68021.904981791857</v>
      </c>
      <c r="G2" s="14">
        <v>42530.831702040283</v>
      </c>
      <c r="H2" s="136">
        <f>D2+E2+F2+G2</f>
        <v>267111.66341688758</v>
      </c>
      <c r="I2" s="137">
        <f t="shared" ref="I2:I15" si="0">(B2 + 25.36*B2/(1000-25.36))/(1-0.13)</f>
        <v>47793.817888314326</v>
      </c>
      <c r="J2" s="138">
        <f t="shared" ref="J2:J15" si="1">D2/H2</f>
        <v>0.22478190517658092</v>
      </c>
      <c r="K2" s="136">
        <f>H2-I2</f>
        <v>219317.84552857326</v>
      </c>
      <c r="L2" s="135"/>
    </row>
    <row r="3" spans="1:12" ht="15.75" customHeight="1" x14ac:dyDescent="0.15">
      <c r="A3" s="3">
        <v>2018</v>
      </c>
      <c r="B3" s="81">
        <v>41294.404999999999</v>
      </c>
      <c r="C3" s="135"/>
      <c r="D3" s="14">
        <v>62637.589479637674</v>
      </c>
      <c r="E3" s="14">
        <v>99291.001008381791</v>
      </c>
      <c r="F3" s="14">
        <v>70438.616892365302</v>
      </c>
      <c r="G3" s="14">
        <v>44637.867689702442</v>
      </c>
      <c r="H3" s="136">
        <f t="shared" ref="H3:H15" si="2">D3+E3+F3+G3</f>
        <v>277005.07507008722</v>
      </c>
      <c r="I3" s="137">
        <f t="shared" si="0"/>
        <v>48699.861829325018</v>
      </c>
      <c r="J3" s="138">
        <f t="shared" si="1"/>
        <v>0.2261243389269646</v>
      </c>
      <c r="K3" s="136">
        <f t="shared" ref="K3:K15" si="3">H3-I3</f>
        <v>228305.21324076218</v>
      </c>
      <c r="L3" s="135"/>
    </row>
    <row r="4" spans="1:12" ht="15.75" customHeight="1" x14ac:dyDescent="0.15">
      <c r="A4" s="3">
        <v>2019</v>
      </c>
      <c r="B4" s="81">
        <v>42254.74</v>
      </c>
      <c r="C4" s="135"/>
      <c r="D4" s="14">
        <v>65345.52816978308</v>
      </c>
      <c r="E4" s="14">
        <v>102144.66822459584</v>
      </c>
      <c r="F4" s="14">
        <v>72941.190797839809</v>
      </c>
      <c r="G4" s="14">
        <v>46849.289142582071</v>
      </c>
      <c r="H4" s="136">
        <f t="shared" si="2"/>
        <v>287280.67633480078</v>
      </c>
      <c r="I4" s="137">
        <f t="shared" si="0"/>
        <v>49832.416755588383</v>
      </c>
      <c r="J4" s="138">
        <f t="shared" si="1"/>
        <v>0.22746231665658054</v>
      </c>
      <c r="K4" s="136">
        <f t="shared" si="3"/>
        <v>237448.2595792124</v>
      </c>
      <c r="L4" s="135"/>
    </row>
    <row r="5" spans="1:12" ht="15.75" customHeight="1" x14ac:dyDescent="0.15">
      <c r="A5" s="3">
        <v>2020</v>
      </c>
      <c r="B5" s="81">
        <v>43023.008000000002</v>
      </c>
      <c r="C5" s="135"/>
      <c r="D5" s="14">
        <v>68170.536051295916</v>
      </c>
      <c r="E5" s="14">
        <v>105080.35109679271</v>
      </c>
      <c r="F5" s="14">
        <v>75532.677240622259</v>
      </c>
      <c r="G5" s="14">
        <v>49170.267460414376</v>
      </c>
      <c r="H5" s="136">
        <f t="shared" si="2"/>
        <v>297953.83184912527</v>
      </c>
      <c r="I5" s="137">
        <f t="shared" si="0"/>
        <v>50738.46069659909</v>
      </c>
      <c r="J5" s="138">
        <f t="shared" si="1"/>
        <v>0.2287956346398505</v>
      </c>
      <c r="K5" s="136">
        <f t="shared" si="3"/>
        <v>247215.37115252618</v>
      </c>
      <c r="L5" s="135"/>
    </row>
    <row r="6" spans="1:12" ht="15.75" customHeight="1" x14ac:dyDescent="0.15">
      <c r="A6" s="3">
        <v>2021</v>
      </c>
      <c r="B6" s="81">
        <v>43791.275999999998</v>
      </c>
      <c r="C6" s="135"/>
      <c r="D6" s="14">
        <v>70294.728478376943</v>
      </c>
      <c r="E6" s="14">
        <v>108885.56300264873</v>
      </c>
      <c r="F6" s="14">
        <v>77974.455853981912</v>
      </c>
      <c r="G6" s="14">
        <v>51347.063177606928</v>
      </c>
      <c r="H6" s="136">
        <f t="shared" si="2"/>
        <v>308501.81051261449</v>
      </c>
      <c r="I6" s="137">
        <f t="shared" si="0"/>
        <v>51644.504637609782</v>
      </c>
      <c r="J6" s="138">
        <f t="shared" si="1"/>
        <v>0.22785839850201664</v>
      </c>
      <c r="K6" s="136">
        <f t="shared" si="3"/>
        <v>256857.30587500471</v>
      </c>
      <c r="L6" s="135"/>
    </row>
    <row r="7" spans="1:12" ht="15.75" customHeight="1" x14ac:dyDescent="0.15">
      <c r="A7" s="3">
        <v>2022</v>
      </c>
      <c r="B7" s="81">
        <v>44751.610999999997</v>
      </c>
      <c r="C7" s="135"/>
      <c r="D7" s="14">
        <v>72485.110695485055</v>
      </c>
      <c r="E7" s="14">
        <v>112828.57077135956</v>
      </c>
      <c r="F7" s="14">
        <v>80495.170935827467</v>
      </c>
      <c r="G7" s="14">
        <v>53620.226879744907</v>
      </c>
      <c r="H7" s="136">
        <f t="shared" si="2"/>
        <v>319429.07928241702</v>
      </c>
      <c r="I7" s="137">
        <f t="shared" si="0"/>
        <v>52777.059563873154</v>
      </c>
      <c r="J7" s="138">
        <f t="shared" si="1"/>
        <v>0.22692082655192061</v>
      </c>
      <c r="K7" s="136">
        <f t="shared" si="3"/>
        <v>266652.01971854386</v>
      </c>
      <c r="L7" s="135"/>
    </row>
    <row r="8" spans="1:12" ht="15.75" customHeight="1" x14ac:dyDescent="0.15">
      <c r="A8" s="3">
        <v>2023</v>
      </c>
      <c r="B8" s="81">
        <v>45711.946000000004</v>
      </c>
      <c r="C8" s="135"/>
      <c r="D8" s="14">
        <v>74743.745175044096</v>
      </c>
      <c r="E8" s="14">
        <v>116914.36432209125</v>
      </c>
      <c r="F8" s="14">
        <v>83097.374300653071</v>
      </c>
      <c r="G8" s="14">
        <v>55994.024832352952</v>
      </c>
      <c r="H8" s="136">
        <f t="shared" si="2"/>
        <v>330749.50863014132</v>
      </c>
      <c r="I8" s="137">
        <f t="shared" si="0"/>
        <v>53909.614490136533</v>
      </c>
      <c r="J8" s="138">
        <f t="shared" si="1"/>
        <v>0.22598293640588848</v>
      </c>
      <c r="K8" s="136">
        <f t="shared" si="3"/>
        <v>276839.89414000476</v>
      </c>
      <c r="L8" s="135"/>
    </row>
    <row r="9" spans="1:12" ht="15.75" customHeight="1" x14ac:dyDescent="0.15">
      <c r="A9" s="3">
        <v>2024</v>
      </c>
      <c r="B9" s="81">
        <v>46480.214</v>
      </c>
      <c r="C9" s="135"/>
      <c r="D9" s="14">
        <v>77072.758656074002</v>
      </c>
      <c r="E9" s="14">
        <v>121148.11427096813</v>
      </c>
      <c r="F9" s="14">
        <v>85783.700256600423</v>
      </c>
      <c r="G9" s="14">
        <v>58472.91217095789</v>
      </c>
      <c r="H9" s="136">
        <f t="shared" si="2"/>
        <v>342477.48535460047</v>
      </c>
      <c r="I9" s="137">
        <f t="shared" si="0"/>
        <v>54815.658431147232</v>
      </c>
      <c r="J9" s="138">
        <f t="shared" si="1"/>
        <v>0.22504474586489395</v>
      </c>
      <c r="K9" s="136">
        <f t="shared" si="3"/>
        <v>287661.82692345325</v>
      </c>
      <c r="L9" s="135"/>
    </row>
    <row r="10" spans="1:12" ht="15.75" customHeight="1" x14ac:dyDescent="0.15">
      <c r="A10" s="3">
        <v>2025</v>
      </c>
      <c r="B10" s="81">
        <v>47632.616000000002</v>
      </c>
      <c r="C10" s="135"/>
      <c r="D10" s="14">
        <v>79474.34414673649</v>
      </c>
      <c r="E10" s="14">
        <v>125535.17847454372</v>
      </c>
      <c r="F10" s="14">
        <v>88556.86827226782</v>
      </c>
      <c r="G10" s="14">
        <v>61061.541262471175</v>
      </c>
      <c r="H10" s="136">
        <f t="shared" si="2"/>
        <v>354627.9321560192</v>
      </c>
      <c r="I10" s="137">
        <f t="shared" si="0"/>
        <v>56174.724342663278</v>
      </c>
      <c r="J10" s="138">
        <f t="shared" si="1"/>
        <v>0.22410627291414711</v>
      </c>
      <c r="K10" s="136">
        <f t="shared" si="3"/>
        <v>298453.20781335596</v>
      </c>
      <c r="L10" s="135"/>
    </row>
    <row r="11" spans="1:12" ht="15.75" customHeight="1" x14ac:dyDescent="0.15">
      <c r="A11" s="3">
        <v>2026</v>
      </c>
      <c r="B11" s="81">
        <v>48592.951000000001</v>
      </c>
      <c r="C11" s="135"/>
      <c r="D11" s="14">
        <v>81867.557972699826</v>
      </c>
      <c r="E11" s="14">
        <v>130206.82884319799</v>
      </c>
      <c r="F11" s="14">
        <v>91194.741343048212</v>
      </c>
      <c r="G11" s="14">
        <v>63319.148441145153</v>
      </c>
      <c r="H11" s="136">
        <f t="shared" si="2"/>
        <v>366588.27660009119</v>
      </c>
      <c r="I11" s="137">
        <f t="shared" si="0"/>
        <v>57307.27926892665</v>
      </c>
      <c r="J11" s="138">
        <f t="shared" si="1"/>
        <v>0.22332290255426968</v>
      </c>
      <c r="K11" s="136">
        <f t="shared" si="3"/>
        <v>309280.99733116454</v>
      </c>
      <c r="L11" s="135"/>
    </row>
    <row r="12" spans="1:12" ht="15.75" customHeight="1" x14ac:dyDescent="0.15">
      <c r="A12" s="3">
        <v>2027</v>
      </c>
      <c r="B12" s="81">
        <v>49553.286</v>
      </c>
      <c r="C12" s="135"/>
      <c r="D12" s="14">
        <v>84332.838733952463</v>
      </c>
      <c r="E12" s="14">
        <v>135052.32942206544</v>
      </c>
      <c r="F12" s="14">
        <v>93911.189621752113</v>
      </c>
      <c r="G12" s="14">
        <v>65660.225346717969</v>
      </c>
      <c r="H12" s="136">
        <f t="shared" si="2"/>
        <v>378956.58312448801</v>
      </c>
      <c r="I12" s="137">
        <f t="shared" si="0"/>
        <v>58439.834195190022</v>
      </c>
      <c r="J12" s="138">
        <f t="shared" si="1"/>
        <v>0.22253957970232424</v>
      </c>
      <c r="K12" s="136">
        <f t="shared" si="3"/>
        <v>320516.74892929802</v>
      </c>
      <c r="L12" s="135"/>
    </row>
    <row r="13" spans="1:12" ht="15.75" customHeight="1" x14ac:dyDescent="0.15">
      <c r="A13" s="3">
        <v>2028</v>
      </c>
      <c r="B13" s="81">
        <v>50513.620999999999</v>
      </c>
      <c r="C13" s="135"/>
      <c r="D13" s="14">
        <v>86872.356584747075</v>
      </c>
      <c r="E13" s="14">
        <v>140078.14985103905</v>
      </c>
      <c r="F13" s="14">
        <v>96708.553654393138</v>
      </c>
      <c r="G13" s="14">
        <v>68087.858076440883</v>
      </c>
      <c r="H13" s="136">
        <f t="shared" si="2"/>
        <v>391746.91816662013</v>
      </c>
      <c r="I13" s="137">
        <f t="shared" si="0"/>
        <v>59572.389121453394</v>
      </c>
      <c r="J13" s="138">
        <f t="shared" si="1"/>
        <v>0.22175632418835778</v>
      </c>
      <c r="K13" s="136">
        <f t="shared" si="3"/>
        <v>332174.52904516674</v>
      </c>
      <c r="L13" s="135"/>
    </row>
    <row r="14" spans="1:12" ht="15.75" customHeight="1" x14ac:dyDescent="0.15">
      <c r="A14" s="3">
        <v>2029</v>
      </c>
      <c r="B14" s="81">
        <v>51666.023000000001</v>
      </c>
      <c r="C14" s="135"/>
      <c r="D14" s="14">
        <v>89488.347029270575</v>
      </c>
      <c r="E14" s="14">
        <v>145291.00053037843</v>
      </c>
      <c r="F14" s="14">
        <v>99589.243705612258</v>
      </c>
      <c r="G14" s="14">
        <v>70605.246828768082</v>
      </c>
      <c r="H14" s="136">
        <f t="shared" si="2"/>
        <v>404973.83809402934</v>
      </c>
      <c r="I14" s="137">
        <f t="shared" si="0"/>
        <v>60931.455032969439</v>
      </c>
      <c r="J14" s="138">
        <f t="shared" si="1"/>
        <v>0.22097315582270433</v>
      </c>
      <c r="K14" s="136">
        <f t="shared" si="3"/>
        <v>344042.38306105993</v>
      </c>
      <c r="L14" s="135"/>
    </row>
    <row r="15" spans="1:12" ht="15.75" customHeight="1" x14ac:dyDescent="0.15">
      <c r="A15" s="3">
        <v>2030</v>
      </c>
      <c r="B15" s="81">
        <v>52626.358</v>
      </c>
      <c r="C15" s="135"/>
      <c r="D15" s="14">
        <v>92183.112889529017</v>
      </c>
      <c r="E15" s="14">
        <v>150697.84158033584</v>
      </c>
      <c r="F15" s="14">
        <v>102555.74183540992</v>
      </c>
      <c r="G15" s="14">
        <v>73215.71012198081</v>
      </c>
      <c r="H15" s="136">
        <f t="shared" si="2"/>
        <v>418652.40642725554</v>
      </c>
      <c r="I15" s="137">
        <f t="shared" si="0"/>
        <v>62064.009959232812</v>
      </c>
      <c r="J15" s="138">
        <f t="shared" si="1"/>
        <v>0.22019009439408688</v>
      </c>
      <c r="K15" s="136">
        <f t="shared" si="3"/>
        <v>356588.39646802272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8"/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0.11598837209302326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0.11598837209302326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0.16962209302325582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0.33183139534883732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0.34334302325581395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0.24359999999999998</v>
      </c>
    </row>
    <row r="17" spans="1:11" x14ac:dyDescent="0.15">
      <c r="B17" s="10" t="s">
        <v>9</v>
      </c>
      <c r="K17" s="98">
        <f>'Prevalence of anaemia'!F3</f>
        <v>0.24359999999999998</v>
      </c>
    </row>
    <row r="18" spans="1:11" x14ac:dyDescent="0.15">
      <c r="B18" s="10" t="s">
        <v>10</v>
      </c>
      <c r="K18" s="98">
        <f>'Prevalence of anaemia'!G3</f>
        <v>0.24359999999999998</v>
      </c>
    </row>
    <row r="19" spans="1:11" x14ac:dyDescent="0.15">
      <c r="B19" s="10" t="s">
        <v>111</v>
      </c>
      <c r="K19" s="98">
        <f>'Prevalence of anaemia'!H3</f>
        <v>0.30399600000000004</v>
      </c>
    </row>
    <row r="20" spans="1:11" x14ac:dyDescent="0.15">
      <c r="B20" s="10" t="s">
        <v>112</v>
      </c>
      <c r="K20" s="98">
        <f>'Prevalence of anaemia'!I3</f>
        <v>0.30399600000000004</v>
      </c>
    </row>
    <row r="21" spans="1:11" x14ac:dyDescent="0.15">
      <c r="B21" s="10" t="s">
        <v>113</v>
      </c>
      <c r="K21" s="98">
        <f>'Prevalence of anaemia'!J3</f>
        <v>0.30399600000000004</v>
      </c>
    </row>
    <row r="22" spans="1:11" x14ac:dyDescent="0.15">
      <c r="B22" s="10" t="s">
        <v>114</v>
      </c>
      <c r="K22" s="98">
        <f>'Prevalence of anaemia'!K3</f>
        <v>0.30399600000000004</v>
      </c>
    </row>
    <row r="23" spans="1:11" x14ac:dyDescent="0.15">
      <c r="B23" s="10" t="s">
        <v>107</v>
      </c>
      <c r="K23" s="98">
        <f>'Prevalence of anaemia'!L3</f>
        <v>0.21714</v>
      </c>
    </row>
    <row r="24" spans="1:11" x14ac:dyDescent="0.15">
      <c r="B24" s="10" t="s">
        <v>108</v>
      </c>
      <c r="K24" s="98">
        <f>'Prevalence of anaemia'!M3</f>
        <v>0.21714</v>
      </c>
    </row>
    <row r="25" spans="1:11" x14ac:dyDescent="0.15">
      <c r="B25" s="10" t="s">
        <v>109</v>
      </c>
      <c r="K25" s="98">
        <f>'Prevalence of anaemia'!N3</f>
        <v>0.21714</v>
      </c>
    </row>
    <row r="26" spans="1:11" x14ac:dyDescent="0.15">
      <c r="B26" s="10" t="s">
        <v>110</v>
      </c>
      <c r="K26" s="98">
        <f>'Prevalence of anaemia'!O3</f>
        <v>0.21714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0.57741403224618426</v>
      </c>
      <c r="D2" s="82">
        <f t="shared" si="0"/>
        <v>0.57741403224618426</v>
      </c>
      <c r="E2" s="82">
        <f t="shared" si="0"/>
        <v>0.48231657669781491</v>
      </c>
      <c r="F2" s="82">
        <f t="shared" si="0"/>
        <v>0.28598986176814967</v>
      </c>
      <c r="G2" s="82">
        <f t="shared" si="0"/>
        <v>0.27537268210715626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0.30659759566079248</v>
      </c>
      <c r="D3" s="82">
        <f t="shared" si="1"/>
        <v>0.30659759566079248</v>
      </c>
      <c r="E3" s="82">
        <f t="shared" si="1"/>
        <v>0.34806133027892933</v>
      </c>
      <c r="F3" s="82">
        <f t="shared" si="1"/>
        <v>0.38217874288301307</v>
      </c>
      <c r="G3" s="82">
        <f t="shared" si="1"/>
        <v>0.38128429463702984</v>
      </c>
    </row>
    <row r="4" spans="1:7" ht="15.75" customHeight="1" x14ac:dyDescent="0.15">
      <c r="A4" s="11"/>
      <c r="B4" s="12" t="s">
        <v>25</v>
      </c>
      <c r="C4" s="82">
        <v>7.2740508845160007E-2</v>
      </c>
      <c r="D4" s="82">
        <v>7.2740508845160007E-2</v>
      </c>
      <c r="E4" s="82">
        <v>0.11556226396342675</v>
      </c>
      <c r="F4" s="82">
        <v>0.20678866030610224</v>
      </c>
      <c r="G4" s="82">
        <v>0.21707806599085669</v>
      </c>
    </row>
    <row r="5" spans="1:7" ht="15.75" customHeight="1" x14ac:dyDescent="0.15">
      <c r="A5" s="11"/>
      <c r="B5" s="12" t="s">
        <v>26</v>
      </c>
      <c r="C5" s="82">
        <v>4.3247863247863248E-2</v>
      </c>
      <c r="D5" s="82">
        <v>4.3247863247863248E-2</v>
      </c>
      <c r="E5" s="82">
        <v>5.4059829059829055E-2</v>
      </c>
      <c r="F5" s="82">
        <v>0.12504273504273505</v>
      </c>
      <c r="G5" s="82">
        <v>0.12626495726495726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0.1811764705882353</v>
      </c>
      <c r="D14" s="85">
        <v>0.10991372549019611</v>
      </c>
      <c r="E14" s="84">
        <v>3.2352941176470589E-3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7.3960784313725492E-2</v>
      </c>
      <c r="D15" s="85">
        <v>0.15338823529411766</v>
      </c>
      <c r="E15" s="84">
        <v>2.6127450980392163E-2</v>
      </c>
      <c r="F15" s="87">
        <v>8.0392156862745109E-4</v>
      </c>
      <c r="G15" s="87">
        <v>0</v>
      </c>
    </row>
    <row r="16" spans="1:7" ht="15.75" customHeight="1" x14ac:dyDescent="0.15">
      <c r="B16" s="4" t="s">
        <v>39</v>
      </c>
      <c r="C16" s="84">
        <v>6.8846986089644513E-2</v>
      </c>
      <c r="D16" s="88">
        <v>0.33236476043276669</v>
      </c>
      <c r="E16" s="84">
        <v>0.97065440494590416</v>
      </c>
      <c r="F16" s="87">
        <v>0.855839258114374</v>
      </c>
      <c r="G16" s="87">
        <v>0</v>
      </c>
    </row>
    <row r="17" spans="2:7" ht="15.75" customHeight="1" x14ac:dyDescent="0.15">
      <c r="B17" s="4" t="s">
        <v>40</v>
      </c>
      <c r="C17" s="84">
        <v>0.67601575900839461</v>
      </c>
      <c r="D17" s="88">
        <v>0.40433327878291947</v>
      </c>
      <c r="E17" s="84">
        <v>-1.7150043943410797E-5</v>
      </c>
      <c r="F17" s="87">
        <v>0.14335682031699859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1.5926186440677965</v>
      </c>
      <c r="C2" s="89">
        <v>1.5926186440677965</v>
      </c>
      <c r="D2" s="89">
        <v>5.4000254237288132</v>
      </c>
      <c r="E2" s="89">
        <v>5.2009703389830504</v>
      </c>
      <c r="F2" s="89">
        <v>1.8165889830508475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O7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0.75639999999999996</v>
      </c>
      <c r="F2" s="98">
        <f t="shared" si="0"/>
        <v>0.75639999999999996</v>
      </c>
      <c r="G2" s="98">
        <f t="shared" si="0"/>
        <v>0.75639999999999996</v>
      </c>
      <c r="H2" s="98">
        <f t="shared" si="0"/>
        <v>0.69600399999999996</v>
      </c>
      <c r="I2" s="98">
        <f t="shared" si="0"/>
        <v>0.69600399999999996</v>
      </c>
      <c r="J2" s="98">
        <f t="shared" si="0"/>
        <v>0.69600399999999996</v>
      </c>
      <c r="K2" s="98">
        <f t="shared" si="0"/>
        <v>0.69600399999999996</v>
      </c>
      <c r="L2" s="98">
        <f t="shared" si="0"/>
        <v>0.78286</v>
      </c>
      <c r="M2" s="98">
        <f t="shared" si="0"/>
        <v>0.78286</v>
      </c>
      <c r="N2" s="98">
        <f t="shared" si="0"/>
        <v>0.78286</v>
      </c>
      <c r="O2" s="98">
        <f t="shared" si="0"/>
        <v>0.78286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0.24359999999999998</v>
      </c>
      <c r="F3" s="98">
        <f t="shared" si="1"/>
        <v>0.24359999999999998</v>
      </c>
      <c r="G3" s="98">
        <f t="shared" si="1"/>
        <v>0.24359999999999998</v>
      </c>
      <c r="H3" s="98">
        <f t="shared" si="1"/>
        <v>0.30399600000000004</v>
      </c>
      <c r="I3" s="98">
        <f t="shared" si="1"/>
        <v>0.30399600000000004</v>
      </c>
      <c r="J3" s="98">
        <f t="shared" si="1"/>
        <v>0.30399600000000004</v>
      </c>
      <c r="K3" s="98">
        <f t="shared" si="1"/>
        <v>0.30399600000000004</v>
      </c>
      <c r="L3" s="98">
        <f t="shared" si="1"/>
        <v>0.21714</v>
      </c>
      <c r="M3" s="98">
        <f t="shared" si="1"/>
        <v>0.21714</v>
      </c>
      <c r="N3" s="98">
        <f t="shared" si="1"/>
        <v>0.21714</v>
      </c>
      <c r="O3" s="98">
        <f>O6</f>
        <v>0.21714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0.57999999999999996</v>
      </c>
      <c r="F5" s="101">
        <v>0.57999999999999996</v>
      </c>
      <c r="G5" s="102">
        <v>0.57999999999999996</v>
      </c>
      <c r="H5" s="103">
        <v>0.72380000000000011</v>
      </c>
      <c r="I5" s="103">
        <v>0.72380000000000011</v>
      </c>
      <c r="J5" s="103">
        <v>0.72380000000000011</v>
      </c>
      <c r="K5" s="103">
        <v>0.72380000000000011</v>
      </c>
      <c r="L5" s="103">
        <v>0.51700000000000002</v>
      </c>
      <c r="M5" s="103">
        <v>0.51700000000000002</v>
      </c>
      <c r="N5" s="103">
        <v>0.51700000000000002</v>
      </c>
      <c r="O5" s="103">
        <v>0.51700000000000002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0.24359999999999998</v>
      </c>
      <c r="F6" s="142">
        <f t="shared" ref="F6:O6" si="2">0.42*F5</f>
        <v>0.24359999999999998</v>
      </c>
      <c r="G6" s="142">
        <f t="shared" si="2"/>
        <v>0.24359999999999998</v>
      </c>
      <c r="H6" s="142">
        <f t="shared" si="2"/>
        <v>0.30399600000000004</v>
      </c>
      <c r="I6" s="142">
        <f t="shared" si="2"/>
        <v>0.30399600000000004</v>
      </c>
      <c r="J6" s="142">
        <f t="shared" si="2"/>
        <v>0.30399600000000004</v>
      </c>
      <c r="K6" s="142">
        <f t="shared" si="2"/>
        <v>0.30399600000000004</v>
      </c>
      <c r="L6" s="142">
        <f t="shared" si="2"/>
        <v>0.21714</v>
      </c>
      <c r="M6" s="142">
        <f t="shared" si="2"/>
        <v>0.21714</v>
      </c>
      <c r="N6" s="142">
        <f t="shared" si="2"/>
        <v>0.21714</v>
      </c>
      <c r="O6" s="142">
        <f t="shared" si="2"/>
        <v>0.21714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2018-03-30T02:14:08Z</dcterms:modified>
</cp:coreProperties>
</file>