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65C66948-68AF-CD44-BCF8-E2F02891805E}" xr6:coauthVersionLast="31" xr6:coauthVersionMax="31" xr10:uidLastSave="{00000000-0000-0000-0000-000000000000}"/>
  <bookViews>
    <workbookView xWindow="12800" yWindow="460" windowWidth="12800" windowHeight="15540" tabRatio="500" firstSheet="30" activeTab="31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5" i="35"/>
  <c r="C3" i="35"/>
  <c r="C4" i="35"/>
  <c r="N36" i="21"/>
  <c r="L36" i="21"/>
  <c r="M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H8" i="2"/>
  <c r="H9" i="2"/>
  <c r="H10" i="2"/>
  <c r="H11" i="2"/>
  <c r="H12" i="2"/>
  <c r="J12" i="2" s="1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3" i="2"/>
  <c r="J6" i="2"/>
  <c r="J7" i="2"/>
  <c r="J10" i="2"/>
  <c r="J11" i="2"/>
  <c r="J14" i="2"/>
  <c r="J15" i="2"/>
  <c r="K2" i="2" l="1"/>
  <c r="K8" i="2"/>
  <c r="K4" i="2"/>
  <c r="K9" i="2"/>
  <c r="J8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ECE0D759-42C0-AC46-B48E-7B3ECC12F61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5C551ACE-AA35-8743-B847-3177CAA727B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<sst xmlns="http://schemas.openxmlformats.org/spreadsheetml/2006/main" count="1408" uniqueCount="274">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</sst>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158CF35D-CBBA-834B-BC36-55F78F0CC8BE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499E8-6AF4-284E-BF90-1586195816B5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328555.68181818182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0.77777325581395351</v>
      </c>
      <c r="D2" s="150">
        <v>0.12936191860465118</v>
      </c>
      <c r="E2" s="150">
        <v>7.7941569767441876E-2</v>
      </c>
      <c r="F2" s="150">
        <v>1.492325581395349E-2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0.40300000000000002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0.28999999999999998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0.28999999999999998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0.28999999999999998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0.28999999999999998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6" workbookViewId="0">
      <selection activeCell="C34" sqref="C34:C3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563987.49291635014</v>
      </c>
    </row>
    <row r="4" spans="1:3" ht="15.75" customHeight="1" x14ac:dyDescent="0.15">
      <c r="B4" s="4" t="s">
        <v>3</v>
      </c>
      <c r="C4" s="133">
        <v>152591.57073545744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179415.10483018053</v>
      </c>
    </row>
    <row r="7" spans="1:3" ht="15.75" customHeight="1" x14ac:dyDescent="0.15">
      <c r="B7" s="18" t="s">
        <v>65</v>
      </c>
      <c r="C7" s="96">
        <v>0.115</v>
      </c>
    </row>
    <row r="8" spans="1:3" ht="15.75" customHeight="1" x14ac:dyDescent="0.15">
      <c r="B8" s="4" t="s">
        <v>64</v>
      </c>
      <c r="C8" s="13">
        <v>0.25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0.40300000000000002</v>
      </c>
    </row>
    <row r="11" spans="1:3" ht="15.75" customHeight="1" x14ac:dyDescent="0.15">
      <c r="B11" s="4" t="s">
        <v>174</v>
      </c>
      <c r="C11" s="22">
        <v>0.28999999999999998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5.62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25</v>
      </c>
    </row>
    <row r="23" spans="1:3" ht="15.75" customHeight="1" x14ac:dyDescent="0.15">
      <c r="B23" s="90" t="s">
        <v>269</v>
      </c>
      <c r="C23" s="13">
        <v>41</v>
      </c>
    </row>
    <row r="24" spans="1:3" ht="15.75" customHeight="1" x14ac:dyDescent="0.15">
      <c r="B24" s="90" t="s">
        <v>270</v>
      </c>
      <c r="C24" s="13">
        <v>69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130103.1931932967</v>
      </c>
      <c r="D34" s="92"/>
      <c r="E34" s="93"/>
    </row>
    <row r="35" spans="1:5" ht="15" customHeight="1" x14ac:dyDescent="0.2">
      <c r="B35" s="91" t="s">
        <v>108</v>
      </c>
      <c r="C35" s="26">
        <v>209140.35079685063</v>
      </c>
      <c r="D35" s="92"/>
      <c r="E35" s="92"/>
    </row>
    <row r="36" spans="1:5" ht="15.75" customHeight="1" x14ac:dyDescent="0.2">
      <c r="B36" s="91" t="s">
        <v>109</v>
      </c>
      <c r="C36" s="26">
        <v>147394.93043619549</v>
      </c>
      <c r="D36" s="92"/>
    </row>
    <row r="37" spans="1:5" ht="15.75" customHeight="1" x14ac:dyDescent="0.2">
      <c r="B37" s="91" t="s">
        <v>110</v>
      </c>
      <c r="C37" s="26">
        <v>92158.97410979314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107309.3588934085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127980.48624421844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87474.775117550016</v>
      </c>
      <c r="D42" s="92"/>
    </row>
    <row r="43" spans="1:5" ht="15.75" customHeight="1" x14ac:dyDescent="0.2">
      <c r="B43" s="91" t="s">
        <v>110</v>
      </c>
      <c r="C43" s="131">
        <f t="shared" si="0"/>
        <v>76617.72345077846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22793.834299888193</v>
      </c>
    </row>
    <row r="47" spans="1:5" ht="15.75" customHeight="1" x14ac:dyDescent="0.2">
      <c r="B47" s="91" t="s">
        <v>112</v>
      </c>
      <c r="C47" s="132">
        <f t="shared" ref="C47:C49" si="1">C53*C$6</f>
        <v>81159.864552632192</v>
      </c>
    </row>
    <row r="48" spans="1:5" ht="15.75" customHeight="1" x14ac:dyDescent="0.2">
      <c r="B48" s="91" t="s">
        <v>113</v>
      </c>
      <c r="C48" s="132">
        <f t="shared" si="1"/>
        <v>59920.155318645469</v>
      </c>
    </row>
    <row r="49" spans="1:3" ht="15.75" customHeight="1" x14ac:dyDescent="0.2">
      <c r="B49" s="91" t="s">
        <v>114</v>
      </c>
      <c r="C49" s="132">
        <f t="shared" si="1"/>
        <v>15541.250659014675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O51" sqref="O51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0.25</v>
      </c>
      <c r="F6" s="16">
        <f>'Baseline year demographics'!C8</f>
        <v>0.25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0.25</v>
      </c>
      <c r="F8" s="16">
        <f>'Baseline year demographics'!C8*'Baseline year demographics'!C9</f>
        <v>0.25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0.25</v>
      </c>
      <c r="E11" s="110">
        <f>'Baseline year demographics'!$C8</f>
        <v>0.25</v>
      </c>
      <c r="F11" s="110">
        <f>'Baseline year demographics'!$C8</f>
        <v>0.25</v>
      </c>
      <c r="G11" s="110">
        <f>'Baseline year demographics'!$C8</f>
        <v>0.25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0.25</v>
      </c>
      <c r="I15" s="16">
        <f>'Baseline year demographics'!$C$8</f>
        <v>0.25</v>
      </c>
      <c r="J15" s="16">
        <f>'Baseline year demographics'!$C$8</f>
        <v>0.25</v>
      </c>
      <c r="K15" s="16">
        <f>'Baseline year demographics'!$C$8</f>
        <v>0.25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2.8750000000000001E-2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2.0125000000000001E-2</v>
      </c>
      <c r="M30" s="16">
        <f>'Baseline year demographics'!$C$8*('Baseline year demographics'!$C$9)*(0.7)</f>
        <v>0.17499999999999999</v>
      </c>
      <c r="N30" s="16">
        <f>'Baseline year demographics'!$C$8*('Baseline year demographics'!$C$9)*(0.7)</f>
        <v>0.17499999999999999</v>
      </c>
      <c r="O30" s="16">
        <f>'Baseline year demographics'!$C$8*('Baseline year demographics'!$C$9)*(0.7)</f>
        <v>0.17499999999999999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8.6250000000000007E-3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8.6250000000000007E-2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4.2262500000000001E-2</v>
      </c>
      <c r="M33" s="16">
        <f>(1-'Baseline year demographics'!$C$8)*('Baseline year demographics'!$C$9)*(0.49)</f>
        <v>0.36749999999999999</v>
      </c>
      <c r="N33" s="16">
        <f>(1-'Baseline year demographics'!$C$8)*('Baseline year demographics'!$C$9)*(0.49)</f>
        <v>0.36749999999999999</v>
      </c>
      <c r="O33" s="16">
        <f>(1-'Baseline year demographics'!$C$8)*('Baseline year demographics'!$C$9)*(0.49)</f>
        <v>0.36749999999999999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1.81125E-2</v>
      </c>
      <c r="M34" s="16">
        <f>(1-'Baseline year demographics'!$C$8)*('Baseline year demographics'!$C$9)*(0.21)</f>
        <v>0.1575</v>
      </c>
      <c r="N34" s="16">
        <f>(1-'Baseline year demographics'!$C$8)*('Baseline year demographics'!$C$9)*(0.21)</f>
        <v>0.1575</v>
      </c>
      <c r="O34" s="16">
        <f>(1-'Baseline year demographics'!$C$8)*('Baseline year demographics'!$C$9)*(0.21)</f>
        <v>0.1575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2.5874999999999999E-2</v>
      </c>
      <c r="M35" s="16">
        <f>(1-'Baseline year demographics'!$C$8)*('Baseline year demographics'!$C$9)*(0.3)</f>
        <v>0.22499999999999998</v>
      </c>
      <c r="N35" s="16">
        <f>(1-'Baseline year demographics'!$C$8)*('Baseline year demographics'!$C$9)*(0.3)</f>
        <v>0.22499999999999998</v>
      </c>
      <c r="O35" s="16">
        <f>(1-'Baseline year demographics'!$C$8)*('Baseline year demographics'!$C$9)*(0.3)</f>
        <v>0.22499999999999998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B48" sqref="B4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0.06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0.19500000000000001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0.72099999999999997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0.23100000000000001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0.128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155540.12699999998</v>
      </c>
      <c r="C2" s="135"/>
      <c r="D2" s="14">
        <v>130103.1931932967</v>
      </c>
      <c r="E2" s="14">
        <v>209140.35079685063</v>
      </c>
      <c r="F2" s="14">
        <v>147394.93043619549</v>
      </c>
      <c r="G2" s="14">
        <v>92158.97410979314</v>
      </c>
      <c r="H2" s="136">
        <f>D2+E2+F2+G2</f>
        <v>578797.44853613595</v>
      </c>
      <c r="I2" s="137">
        <f t="shared" ref="I2:I15" si="0">(B2 + 25.36*B2/(1000-25.36))/(1-0.13)</f>
        <v>183433.63208201365</v>
      </c>
      <c r="J2" s="138">
        <f t="shared" ref="J2:J15" si="1">D2/H2</f>
        <v>0.22478190517658095</v>
      </c>
      <c r="K2" s="136">
        <f>H2-I2</f>
        <v>395363.81645412231</v>
      </c>
      <c r="L2" s="135"/>
    </row>
    <row r="3" spans="1:12" ht="15.75" customHeight="1" x14ac:dyDescent="0.15">
      <c r="A3" s="3">
        <v>2018</v>
      </c>
      <c r="B3" s="81">
        <v>158488.75499999998</v>
      </c>
      <c r="C3" s="135"/>
      <c r="D3" s="14">
        <v>135727.79454667604</v>
      </c>
      <c r="E3" s="14">
        <v>215151.13683582001</v>
      </c>
      <c r="F3" s="14">
        <v>152631.64181672281</v>
      </c>
      <c r="G3" s="14">
        <v>96724.656633844133</v>
      </c>
      <c r="H3" s="136">
        <f t="shared" ref="H3:H15" si="2">D3+E3+F3+G3</f>
        <v>600235.22983306297</v>
      </c>
      <c r="I3" s="137">
        <f t="shared" si="0"/>
        <v>186911.04690821294</v>
      </c>
      <c r="J3" s="138">
        <f t="shared" si="1"/>
        <v>0.22612433892696462</v>
      </c>
      <c r="K3" s="136">
        <f t="shared" ref="K3:K15" si="3">H3-I3</f>
        <v>413324.18292485003</v>
      </c>
      <c r="L3" s="135"/>
    </row>
    <row r="4" spans="1:12" ht="15.75" customHeight="1" x14ac:dyDescent="0.15">
      <c r="A4" s="3">
        <v>2019</v>
      </c>
      <c r="B4" s="81">
        <v>162174.53999999998</v>
      </c>
      <c r="C4" s="135"/>
      <c r="D4" s="14">
        <v>141595.55780567776</v>
      </c>
      <c r="E4" s="14">
        <v>221334.67551993229</v>
      </c>
      <c r="F4" s="14">
        <v>158054.40536337139</v>
      </c>
      <c r="G4" s="14">
        <v>101516.52935924861</v>
      </c>
      <c r="H4" s="136">
        <f t="shared" si="2"/>
        <v>622501.16804823</v>
      </c>
      <c r="I4" s="137">
        <f t="shared" si="0"/>
        <v>191257.81544096206</v>
      </c>
      <c r="J4" s="138">
        <f t="shared" si="1"/>
        <v>0.22746231665658057</v>
      </c>
      <c r="K4" s="136">
        <f t="shared" si="3"/>
        <v>431243.35260726791</v>
      </c>
      <c r="L4" s="135"/>
    </row>
    <row r="5" spans="1:12" ht="15.75" customHeight="1" x14ac:dyDescent="0.15">
      <c r="A5" s="3">
        <v>2020</v>
      </c>
      <c r="B5" s="81">
        <v>165123.16799999998</v>
      </c>
      <c r="C5" s="135"/>
      <c r="D5" s="14">
        <v>147716.99530862257</v>
      </c>
      <c r="E5" s="14">
        <v>227695.93183649701</v>
      </c>
      <c r="F5" s="14">
        <v>163669.83121865301</v>
      </c>
      <c r="G5" s="14">
        <v>106545.7980601529</v>
      </c>
      <c r="H5" s="136">
        <f t="shared" si="2"/>
        <v>645628.55642392556</v>
      </c>
      <c r="I5" s="137">
        <f t="shared" si="0"/>
        <v>194735.23026716139</v>
      </c>
      <c r="J5" s="138">
        <f t="shared" si="1"/>
        <v>0.2287956346398505</v>
      </c>
      <c r="K5" s="136">
        <f t="shared" si="3"/>
        <v>450893.32615676417</v>
      </c>
      <c r="L5" s="135"/>
    </row>
    <row r="6" spans="1:12" ht="15.75" customHeight="1" x14ac:dyDescent="0.15">
      <c r="A6" s="3">
        <v>2021</v>
      </c>
      <c r="B6" s="81">
        <v>168071.796</v>
      </c>
      <c r="C6" s="135"/>
      <c r="D6" s="14">
        <v>152319.85368353152</v>
      </c>
      <c r="E6" s="14">
        <v>235941.3484314713</v>
      </c>
      <c r="F6" s="14">
        <v>168960.85899791142</v>
      </c>
      <c r="G6" s="14">
        <v>111262.64116231668</v>
      </c>
      <c r="H6" s="136">
        <f t="shared" si="2"/>
        <v>668484.7022752309</v>
      </c>
      <c r="I6" s="137">
        <f t="shared" si="0"/>
        <v>198212.64509336074</v>
      </c>
      <c r="J6" s="138">
        <f t="shared" si="1"/>
        <v>0.22785839850201664</v>
      </c>
      <c r="K6" s="136">
        <f t="shared" si="3"/>
        <v>470272.05718187016</v>
      </c>
      <c r="L6" s="135"/>
    </row>
    <row r="7" spans="1:12" ht="15.75" customHeight="1" x14ac:dyDescent="0.15">
      <c r="A7" s="3">
        <v>2022</v>
      </c>
      <c r="B7" s="81">
        <v>171757.58099999998</v>
      </c>
      <c r="C7" s="135"/>
      <c r="D7" s="14">
        <v>157066.13702572475</v>
      </c>
      <c r="E7" s="14">
        <v>244485.35136602717</v>
      </c>
      <c r="F7" s="14">
        <v>174422.93219679565</v>
      </c>
      <c r="G7" s="14">
        <v>116188.30159238548</v>
      </c>
      <c r="H7" s="136">
        <f t="shared" si="2"/>
        <v>692162.72218093311</v>
      </c>
      <c r="I7" s="137">
        <f t="shared" si="0"/>
        <v>202559.41362610986</v>
      </c>
      <c r="J7" s="138">
        <f t="shared" si="1"/>
        <v>0.22692082655192064</v>
      </c>
      <c r="K7" s="136">
        <f t="shared" si="3"/>
        <v>489603.30855482328</v>
      </c>
      <c r="L7" s="135"/>
    </row>
    <row r="8" spans="1:12" ht="15.75" customHeight="1" x14ac:dyDescent="0.15">
      <c r="A8" s="3">
        <v>2023</v>
      </c>
      <c r="B8" s="81">
        <v>175443.36599999998</v>
      </c>
      <c r="C8" s="135"/>
      <c r="D8" s="14">
        <v>161960.31445407684</v>
      </c>
      <c r="E8" s="14">
        <v>253338.75316869584</v>
      </c>
      <c r="F8" s="14">
        <v>180061.58027702762</v>
      </c>
      <c r="G8" s="14">
        <v>121332.0238122778</v>
      </c>
      <c r="H8" s="136">
        <f t="shared" si="2"/>
        <v>716692.67171207804</v>
      </c>
      <c r="I8" s="137">
        <f t="shared" si="0"/>
        <v>206906.18215885898</v>
      </c>
      <c r="J8" s="138">
        <f t="shared" si="1"/>
        <v>0.22598293640588848</v>
      </c>
      <c r="K8" s="136">
        <f t="shared" si="3"/>
        <v>509786.48955321906</v>
      </c>
      <c r="L8" s="135"/>
    </row>
    <row r="9" spans="1:12" ht="15.75" customHeight="1" x14ac:dyDescent="0.15">
      <c r="A9" s="3">
        <v>2024</v>
      </c>
      <c r="B9" s="81">
        <v>178391.99399999998</v>
      </c>
      <c r="C9" s="135"/>
      <c r="D9" s="14">
        <v>167006.99434510979</v>
      </c>
      <c r="E9" s="14">
        <v>262512.75791563722</v>
      </c>
      <c r="F9" s="14">
        <v>185882.51145370951</v>
      </c>
      <c r="G9" s="14">
        <v>126703.46154150111</v>
      </c>
      <c r="H9" s="136">
        <f t="shared" si="2"/>
        <v>742105.72525595757</v>
      </c>
      <c r="I9" s="137">
        <f t="shared" si="0"/>
        <v>210383.59698505828</v>
      </c>
      <c r="J9" s="138">
        <f t="shared" si="1"/>
        <v>0.22504474586489395</v>
      </c>
      <c r="K9" s="136">
        <f t="shared" si="3"/>
        <v>531722.12827089929</v>
      </c>
      <c r="L9" s="135"/>
    </row>
    <row r="10" spans="1:12" ht="15.75" customHeight="1" x14ac:dyDescent="0.15">
      <c r="A10" s="3">
        <v>2025</v>
      </c>
      <c r="B10" s="81">
        <v>182814.93599999999</v>
      </c>
      <c r="C10" s="135"/>
      <c r="D10" s="14">
        <v>172210.92867225819</v>
      </c>
      <c r="E10" s="14">
        <v>272018.97540952009</v>
      </c>
      <c r="F10" s="14">
        <v>191891.61847396413</v>
      </c>
      <c r="G10" s="14">
        <v>132312.69587521825</v>
      </c>
      <c r="H10" s="136">
        <f t="shared" si="2"/>
        <v>768434.21843096067</v>
      </c>
      <c r="I10" s="137">
        <f t="shared" si="0"/>
        <v>215599.71922435728</v>
      </c>
      <c r="J10" s="138">
        <f t="shared" si="1"/>
        <v>0.22410627291414709</v>
      </c>
      <c r="K10" s="136">
        <f t="shared" si="3"/>
        <v>552834.49920660339</v>
      </c>
      <c r="L10" s="135"/>
    </row>
    <row r="11" spans="1:12" ht="15.75" customHeight="1" x14ac:dyDescent="0.15">
      <c r="A11" s="3">
        <v>2026</v>
      </c>
      <c r="B11" s="81">
        <v>186500.72099999999</v>
      </c>
      <c r="C11" s="135"/>
      <c r="D11" s="14">
        <v>177396.72265275949</v>
      </c>
      <c r="E11" s="14">
        <v>282141.85540375637</v>
      </c>
      <c r="F11" s="14">
        <v>197607.55832997471</v>
      </c>
      <c r="G11" s="14">
        <v>137204.64727149243</v>
      </c>
      <c r="H11" s="136">
        <f t="shared" si="2"/>
        <v>794350.78365798306</v>
      </c>
      <c r="I11" s="137">
        <f t="shared" si="0"/>
        <v>219946.48775710643</v>
      </c>
      <c r="J11" s="138">
        <f t="shared" si="1"/>
        <v>0.22332290255426965</v>
      </c>
      <c r="K11" s="136">
        <f t="shared" si="3"/>
        <v>574404.29590087663</v>
      </c>
      <c r="L11" s="135"/>
    </row>
    <row r="12" spans="1:12" ht="15.75" customHeight="1" x14ac:dyDescent="0.15">
      <c r="A12" s="3">
        <v>2027</v>
      </c>
      <c r="B12" s="81">
        <v>190186.50599999999</v>
      </c>
      <c r="C12" s="135"/>
      <c r="D12" s="14">
        <v>182738.67663666792</v>
      </c>
      <c r="E12" s="14">
        <v>292641.44698299677</v>
      </c>
      <c r="F12" s="14">
        <v>203493.76079931544</v>
      </c>
      <c r="G12" s="14">
        <v>142277.46708938867</v>
      </c>
      <c r="H12" s="136">
        <f t="shared" si="2"/>
        <v>821151.35150836874</v>
      </c>
      <c r="I12" s="137">
        <f t="shared" si="0"/>
        <v>224293.25628985555</v>
      </c>
      <c r="J12" s="138">
        <f t="shared" si="1"/>
        <v>0.22253957970232427</v>
      </c>
      <c r="K12" s="136">
        <f t="shared" si="3"/>
        <v>596858.09521851316</v>
      </c>
      <c r="L12" s="135"/>
    </row>
    <row r="13" spans="1:12" ht="15.75" customHeight="1" x14ac:dyDescent="0.15">
      <c r="A13" s="3">
        <v>2028</v>
      </c>
      <c r="B13" s="81">
        <v>193872.291</v>
      </c>
      <c r="C13" s="135"/>
      <c r="D13" s="14">
        <v>188241.49307586564</v>
      </c>
      <c r="E13" s="14">
        <v>303531.769044863</v>
      </c>
      <c r="F13" s="14">
        <v>209555.29755142797</v>
      </c>
      <c r="G13" s="14">
        <v>147537.84251430395</v>
      </c>
      <c r="H13" s="136">
        <f t="shared" si="2"/>
        <v>848866.40218646056</v>
      </c>
      <c r="I13" s="137">
        <f t="shared" si="0"/>
        <v>228640.0248226047</v>
      </c>
      <c r="J13" s="138">
        <f t="shared" si="1"/>
        <v>0.22175632418835778</v>
      </c>
      <c r="K13" s="136">
        <f t="shared" si="3"/>
        <v>620226.37736385583</v>
      </c>
      <c r="L13" s="135"/>
    </row>
    <row r="14" spans="1:12" ht="15.75" customHeight="1" x14ac:dyDescent="0.15">
      <c r="A14" s="3">
        <v>2029</v>
      </c>
      <c r="B14" s="81">
        <v>198295.23299999998</v>
      </c>
      <c r="C14" s="135"/>
      <c r="D14" s="14">
        <v>193910.01602733997</v>
      </c>
      <c r="E14" s="14">
        <v>314827.36218447256</v>
      </c>
      <c r="F14" s="14">
        <v>215797.39132726885</v>
      </c>
      <c r="G14" s="14">
        <v>152992.70797462075</v>
      </c>
      <c r="H14" s="136">
        <f t="shared" si="2"/>
        <v>877527.47751370212</v>
      </c>
      <c r="I14" s="137">
        <f t="shared" si="0"/>
        <v>233856.14706190364</v>
      </c>
      <c r="J14" s="138">
        <f t="shared" si="1"/>
        <v>0.22097315582270433</v>
      </c>
      <c r="K14" s="136">
        <f t="shared" si="3"/>
        <v>643671.33045179851</v>
      </c>
      <c r="L14" s="135"/>
    </row>
    <row r="15" spans="1:12" ht="15.75" customHeight="1" x14ac:dyDescent="0.15">
      <c r="A15" s="3">
        <v>2030</v>
      </c>
      <c r="B15" s="81">
        <v>201981.01799999998</v>
      </c>
      <c r="C15" s="135"/>
      <c r="D15" s="14">
        <v>199749.23541734306</v>
      </c>
      <c r="E15" s="14">
        <v>326543.30810882384</v>
      </c>
      <c r="F15" s="14">
        <v>222225.42043932728</v>
      </c>
      <c r="G15" s="14">
        <v>158649.25428293608</v>
      </c>
      <c r="H15" s="136">
        <f t="shared" si="2"/>
        <v>907167.21824843029</v>
      </c>
      <c r="I15" s="137">
        <f t="shared" si="0"/>
        <v>238202.91559465282</v>
      </c>
      <c r="J15" s="138">
        <f t="shared" si="1"/>
        <v>0.22019009439408688</v>
      </c>
      <c r="K15" s="136">
        <f t="shared" si="3"/>
        <v>668964.30265377741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abSelected="1" topLeftCell="A15" workbookViewId="0">
      <selection activeCell="B39" sqref="B39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0.10786918604651166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0.10786918604651166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0.15774854651162795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0.30860319767441868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0.31930901162790704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0.25619999999999998</v>
      </c>
    </row>
    <row r="17" spans="1:11" x14ac:dyDescent="0.15">
      <c r="B17" s="10" t="s">
        <v>9</v>
      </c>
      <c r="K17" s="98">
        <f>'Prevalence of anaemia'!F3</f>
        <v>0.25619999999999998</v>
      </c>
    </row>
    <row r="18" spans="1:11" x14ac:dyDescent="0.15">
      <c r="B18" s="10" t="s">
        <v>10</v>
      </c>
      <c r="K18" s="98">
        <f>'Prevalence of anaemia'!G3</f>
        <v>0.25619999999999998</v>
      </c>
    </row>
    <row r="19" spans="1:11" x14ac:dyDescent="0.15">
      <c r="B19" s="10" t="s">
        <v>111</v>
      </c>
      <c r="K19" s="98">
        <f>'Prevalence of anaemia'!H3</f>
        <v>0.30928800000000001</v>
      </c>
    </row>
    <row r="20" spans="1:11" x14ac:dyDescent="0.15">
      <c r="B20" s="10" t="s">
        <v>112</v>
      </c>
      <c r="K20" s="98">
        <f>'Prevalence of anaemia'!I3</f>
        <v>0.30928800000000001</v>
      </c>
    </row>
    <row r="21" spans="1:11" x14ac:dyDescent="0.15">
      <c r="B21" s="10" t="s">
        <v>113</v>
      </c>
      <c r="K21" s="98">
        <f>'Prevalence of anaemia'!J3</f>
        <v>0.30928800000000001</v>
      </c>
    </row>
    <row r="22" spans="1:11" x14ac:dyDescent="0.15">
      <c r="B22" s="10" t="s">
        <v>114</v>
      </c>
      <c r="K22" s="98">
        <f>'Prevalence of anaemia'!K3</f>
        <v>0.30928800000000001</v>
      </c>
    </row>
    <row r="23" spans="1:11" x14ac:dyDescent="0.15">
      <c r="B23" s="10" t="s">
        <v>107</v>
      </c>
      <c r="K23" s="98">
        <f>'Prevalence of anaemia'!L3</f>
        <v>0.22092000000000001</v>
      </c>
    </row>
    <row r="24" spans="1:11" x14ac:dyDescent="0.15">
      <c r="B24" s="10" t="s">
        <v>108</v>
      </c>
      <c r="K24" s="98">
        <f>'Prevalence of anaemia'!M3</f>
        <v>0.22092000000000001</v>
      </c>
    </row>
    <row r="25" spans="1:11" x14ac:dyDescent="0.15">
      <c r="B25" s="10" t="s">
        <v>109</v>
      </c>
      <c r="K25" s="98">
        <f>'Prevalence of anaemia'!N3</f>
        <v>0.22092000000000001</v>
      </c>
    </row>
    <row r="26" spans="1:11" x14ac:dyDescent="0.15">
      <c r="B26" s="10" t="s">
        <v>110</v>
      </c>
      <c r="K26" s="98">
        <f>'Prevalence of anaemia'!O3</f>
        <v>0.22092000000000001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0.594036118829252</v>
      </c>
      <c r="D2" s="82">
        <f t="shared" si="0"/>
        <v>0.594036118829252</v>
      </c>
      <c r="E2" s="82">
        <f t="shared" si="0"/>
        <v>0.50149771567220358</v>
      </c>
      <c r="F2" s="82">
        <f t="shared" si="0"/>
        <v>0.30847188589956609</v>
      </c>
      <c r="G2" s="82">
        <f t="shared" si="0"/>
        <v>0.29792837253097471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0.29809469512423636</v>
      </c>
      <c r="D3" s="82">
        <f t="shared" si="1"/>
        <v>0.29809469512423636</v>
      </c>
      <c r="E3" s="82">
        <f t="shared" si="1"/>
        <v>0.34075373781616847</v>
      </c>
      <c r="F3" s="82">
        <f t="shared" si="1"/>
        <v>0.38292491642601523</v>
      </c>
      <c r="G3" s="82">
        <f t="shared" si="1"/>
        <v>0.38276261584111826</v>
      </c>
    </row>
    <row r="4" spans="1:7" ht="15.75" customHeight="1" x14ac:dyDescent="0.15">
      <c r="A4" s="11"/>
      <c r="B4" s="12" t="s">
        <v>25</v>
      </c>
      <c r="C4" s="82">
        <v>6.7373459550785164E-2</v>
      </c>
      <c r="D4" s="82">
        <v>6.7373459550785164E-2</v>
      </c>
      <c r="E4" s="82">
        <v>0.10712888839196984</v>
      </c>
      <c r="F4" s="82">
        <v>0.19151772758894861</v>
      </c>
      <c r="G4" s="82">
        <v>0.20107909709799254</v>
      </c>
    </row>
    <row r="5" spans="1:7" ht="15.75" customHeight="1" x14ac:dyDescent="0.15">
      <c r="A5" s="11"/>
      <c r="B5" s="12" t="s">
        <v>26</v>
      </c>
      <c r="C5" s="82">
        <v>4.0495726495726497E-2</v>
      </c>
      <c r="D5" s="82">
        <v>4.0495726495726497E-2</v>
      </c>
      <c r="E5" s="82">
        <v>5.0619658119658115E-2</v>
      </c>
      <c r="F5" s="82">
        <v>0.11708547008547007</v>
      </c>
      <c r="G5" s="82">
        <v>0.11822991452991451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0.95309803921568625</v>
      </c>
      <c r="D14" s="85">
        <v>0.63616732026143796</v>
      </c>
      <c r="E14" s="84">
        <v>1.8725490196078432E-2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4.6901960784313725E-2</v>
      </c>
      <c r="D15" s="85">
        <v>9.7270588235294136E-2</v>
      </c>
      <c r="E15" s="84">
        <v>1.6568627450980398E-2</v>
      </c>
      <c r="F15" s="87">
        <v>5.0980392156862748E-4</v>
      </c>
      <c r="G15" s="87">
        <v>0</v>
      </c>
    </row>
    <row r="16" spans="1:7" ht="15.75" customHeight="1" x14ac:dyDescent="0.15">
      <c r="B16" s="4" t="s">
        <v>39</v>
      </c>
      <c r="C16" s="84">
        <v>0</v>
      </c>
      <c r="D16" s="88">
        <v>0.26095826893353941</v>
      </c>
      <c r="E16" s="84">
        <v>0.87188021638330748</v>
      </c>
      <c r="F16" s="87">
        <v>0.67196754250386392</v>
      </c>
      <c r="G16" s="87">
        <v>0</v>
      </c>
    </row>
    <row r="17" spans="2:7" ht="15.75" customHeight="1" x14ac:dyDescent="0.15">
      <c r="B17" s="4" t="s">
        <v>40</v>
      </c>
      <c r="C17" s="84">
        <v>0</v>
      </c>
      <c r="D17" s="88">
        <v>5.6038225697285426E-3</v>
      </c>
      <c r="E17" s="84">
        <v>9.2825665969633639E-2</v>
      </c>
      <c r="F17" s="87">
        <v>0.32752265357456745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0.7887254237288136</v>
      </c>
      <c r="C2" s="89">
        <v>0.7887254237288136</v>
      </c>
      <c r="D2" s="89">
        <v>2.6742983050847458</v>
      </c>
      <c r="E2" s="89">
        <v>2.5757186440677966</v>
      </c>
      <c r="F2" s="89">
        <v>0.89964406779661021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0.74380000000000002</v>
      </c>
      <c r="F2" s="98">
        <f t="shared" si="0"/>
        <v>0.74380000000000002</v>
      </c>
      <c r="G2" s="98">
        <f t="shared" si="0"/>
        <v>0.74380000000000002</v>
      </c>
      <c r="H2" s="98">
        <f t="shared" si="0"/>
        <v>0.69071199999999999</v>
      </c>
      <c r="I2" s="98">
        <f t="shared" si="0"/>
        <v>0.69071199999999999</v>
      </c>
      <c r="J2" s="98">
        <f t="shared" si="0"/>
        <v>0.69071199999999999</v>
      </c>
      <c r="K2" s="98">
        <f t="shared" si="0"/>
        <v>0.69071199999999999</v>
      </c>
      <c r="L2" s="98">
        <f t="shared" si="0"/>
        <v>0.77907999999999999</v>
      </c>
      <c r="M2" s="98">
        <f t="shared" si="0"/>
        <v>0.77907999999999999</v>
      </c>
      <c r="N2" s="98">
        <f t="shared" si="0"/>
        <v>0.77907999999999999</v>
      </c>
      <c r="O2" s="98">
        <f t="shared" si="0"/>
        <v>0.77907999999999999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0.25619999999999998</v>
      </c>
      <c r="F3" s="98">
        <f t="shared" si="1"/>
        <v>0.25619999999999998</v>
      </c>
      <c r="G3" s="98">
        <f t="shared" si="1"/>
        <v>0.25619999999999998</v>
      </c>
      <c r="H3" s="98">
        <f t="shared" si="1"/>
        <v>0.30928800000000001</v>
      </c>
      <c r="I3" s="98">
        <f t="shared" si="1"/>
        <v>0.30928800000000001</v>
      </c>
      <c r="J3" s="98">
        <f t="shared" si="1"/>
        <v>0.30928800000000001</v>
      </c>
      <c r="K3" s="98">
        <f t="shared" si="1"/>
        <v>0.30928800000000001</v>
      </c>
      <c r="L3" s="98">
        <f t="shared" si="1"/>
        <v>0.22092000000000001</v>
      </c>
      <c r="M3" s="98">
        <f t="shared" si="1"/>
        <v>0.22092000000000001</v>
      </c>
      <c r="N3" s="98">
        <f t="shared" si="1"/>
        <v>0.22092000000000001</v>
      </c>
      <c r="O3" s="98">
        <f>O6</f>
        <v>0.22092000000000001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0.61</v>
      </c>
      <c r="F5" s="101">
        <v>0.61</v>
      </c>
      <c r="G5" s="102">
        <v>0.61</v>
      </c>
      <c r="H5" s="103">
        <v>0.73640000000000005</v>
      </c>
      <c r="I5" s="103">
        <v>0.73640000000000005</v>
      </c>
      <c r="J5" s="103">
        <v>0.73640000000000005</v>
      </c>
      <c r="K5" s="103">
        <v>0.73640000000000005</v>
      </c>
      <c r="L5" s="103">
        <v>0.52600000000000002</v>
      </c>
      <c r="M5" s="103">
        <v>0.52600000000000002</v>
      </c>
      <c r="N5" s="103">
        <v>0.52600000000000002</v>
      </c>
      <c r="O5" s="103">
        <v>0.52600000000000002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0.25619999999999998</v>
      </c>
      <c r="F6" s="142">
        <f t="shared" ref="F6:O6" si="2">0.42*F5</f>
        <v>0.25619999999999998</v>
      </c>
      <c r="G6" s="142">
        <f t="shared" si="2"/>
        <v>0.25619999999999998</v>
      </c>
      <c r="H6" s="142">
        <f t="shared" si="2"/>
        <v>0.30928800000000001</v>
      </c>
      <c r="I6" s="142">
        <f t="shared" si="2"/>
        <v>0.30928800000000001</v>
      </c>
      <c r="J6" s="142">
        <f t="shared" si="2"/>
        <v>0.30928800000000001</v>
      </c>
      <c r="K6" s="142">
        <f t="shared" si="2"/>
        <v>0.30928800000000001</v>
      </c>
      <c r="L6" s="142">
        <f t="shared" si="2"/>
        <v>0.22092000000000001</v>
      </c>
      <c r="M6" s="142">
        <f t="shared" si="2"/>
        <v>0.22092000000000001</v>
      </c>
      <c r="N6" s="142">
        <f t="shared" si="2"/>
        <v>0.22092000000000001</v>
      </c>
      <c r="O6" s="142">
        <f t="shared" si="2"/>
        <v>0.22092000000000001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2018-03-30T02:15:32Z</dcterms:modified>
</cp:coreProperties>
</file>