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A1C37370-9932-4120-A2C4-2F14334DAF9A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E19" i="26"/>
  <c r="D19" i="26"/>
  <c r="C19" i="26"/>
  <c r="G17" i="26"/>
  <c r="F17" i="26"/>
  <c r="C17" i="26"/>
  <c r="G12" i="26"/>
  <c r="F12" i="26"/>
  <c r="D12" i="26"/>
  <c r="C12" i="26"/>
  <c r="C10" i="26"/>
  <c r="G5" i="26"/>
  <c r="G19" i="26" s="1"/>
  <c r="F5" i="26"/>
  <c r="F19" i="26" s="1"/>
  <c r="E5" i="26"/>
  <c r="E12" i="26" s="1"/>
  <c r="D5" i="26"/>
  <c r="G3" i="26"/>
  <c r="G10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I39" i="2"/>
  <c r="H39" i="2"/>
  <c r="G39" i="2"/>
  <c r="A39" i="2"/>
  <c r="I38" i="2"/>
  <c r="H38" i="2"/>
  <c r="G38" i="2"/>
  <c r="A38" i="2"/>
  <c r="A37" i="2"/>
  <c r="A34" i="2"/>
  <c r="A33" i="2"/>
  <c r="A30" i="2"/>
  <c r="A29" i="2"/>
  <c r="A26" i="2"/>
  <c r="A25" i="2"/>
  <c r="A22" i="2"/>
  <c r="A21" i="2"/>
  <c r="A18" i="2"/>
  <c r="A17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6" i="2" s="1"/>
  <c r="C33" i="1"/>
  <c r="C20" i="1"/>
  <c r="D10" i="26" l="1"/>
  <c r="A15" i="2"/>
  <c r="A23" i="2"/>
  <c r="A31" i="2"/>
  <c r="E10" i="26"/>
  <c r="A3" i="2"/>
  <c r="A16" i="2"/>
  <c r="A24" i="2"/>
  <c r="A32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<sst xmlns="http://schemas.openxmlformats.org/spreadsheetml/2006/main" count="2092" uniqueCount="341">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</sst>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1551503.1875</v>
      </c>
    </row>
    <row r="8" spans="1:3" ht="15" customHeight="1" x14ac:dyDescent="0.25">
      <c r="B8" s="5" t="s">
        <v>8</v>
      </c>
      <c r="C8" s="44">
        <v>8.0000000000000002E-3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0.90408493041992199</v>
      </c>
    </row>
    <row r="11" spans="1:3" ht="15" customHeight="1" x14ac:dyDescent="0.25">
      <c r="B11" s="5" t="s">
        <v>11</v>
      </c>
      <c r="C11" s="45">
        <v>0.92500000000000004</v>
      </c>
    </row>
    <row r="12" spans="1:3" ht="15" customHeight="1" x14ac:dyDescent="0.25">
      <c r="B12" s="5" t="s">
        <v>12</v>
      </c>
      <c r="C12" s="45">
        <v>0.58200000000000007</v>
      </c>
    </row>
    <row r="13" spans="1:3" ht="15" customHeight="1" x14ac:dyDescent="0.25">
      <c r="B13" s="5" t="s">
        <v>13</v>
      </c>
      <c r="C13" s="45">
        <v>0.25900000000000001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3.6700000000000003E-2</v>
      </c>
    </row>
    <row r="24" spans="1:3" ht="15" customHeight="1" x14ac:dyDescent="0.25">
      <c r="B24" s="15" t="s">
        <v>22</v>
      </c>
      <c r="C24" s="45">
        <v>0.48730000000000001</v>
      </c>
    </row>
    <row r="25" spans="1:3" ht="15" customHeight="1" x14ac:dyDescent="0.25">
      <c r="B25" s="15" t="s">
        <v>23</v>
      </c>
      <c r="C25" s="45">
        <v>0.43280000000000002</v>
      </c>
    </row>
    <row r="26" spans="1:3" ht="15" customHeight="1" x14ac:dyDescent="0.25">
      <c r="B26" s="15" t="s">
        <v>24</v>
      </c>
      <c r="C26" s="45">
        <v>4.3200000000000002E-2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4.27302454506916</v>
      </c>
    </row>
    <row r="38" spans="1:5" ht="15" customHeight="1" x14ac:dyDescent="0.25">
      <c r="B38" s="11" t="s">
        <v>34</v>
      </c>
      <c r="C38" s="43">
        <v>6.0769909876409196</v>
      </c>
      <c r="D38" s="12"/>
      <c r="E38" s="13"/>
    </row>
    <row r="39" spans="1:5" ht="15" customHeight="1" x14ac:dyDescent="0.25">
      <c r="B39" s="11" t="s">
        <v>35</v>
      </c>
      <c r="C39" s="43">
        <v>7.1070252011762696</v>
      </c>
      <c r="D39" s="12"/>
      <c r="E39" s="12"/>
    </row>
    <row r="40" spans="1:5" ht="15" customHeight="1" x14ac:dyDescent="0.25">
      <c r="B40" s="11" t="s">
        <v>36</v>
      </c>
      <c r="C40" s="100">
        <v>0.36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5.8327597899999999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1.7942199999999998E-2</v>
      </c>
      <c r="D45" s="12"/>
    </row>
    <row r="46" spans="1:5" ht="15.75" customHeight="1" x14ac:dyDescent="0.25">
      <c r="B46" s="11" t="s">
        <v>41</v>
      </c>
      <c r="C46" s="45">
        <v>6.0489800000000003E-2</v>
      </c>
      <c r="D46" s="12"/>
    </row>
    <row r="47" spans="1:5" ht="15.75" customHeight="1" x14ac:dyDescent="0.25">
      <c r="B47" s="11" t="s">
        <v>42</v>
      </c>
      <c r="C47" s="45">
        <v>0.16702529999999999</v>
      </c>
      <c r="D47" s="12"/>
      <c r="E47" s="13"/>
    </row>
    <row r="48" spans="1:5" ht="15" customHeight="1" x14ac:dyDescent="0.25">
      <c r="B48" s="11" t="s">
        <v>43</v>
      </c>
      <c r="C48" s="46">
        <v>0.7545426999999999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2.4</v>
      </c>
      <c r="D51" s="12"/>
    </row>
    <row r="52" spans="1:4" ht="15" customHeight="1" x14ac:dyDescent="0.25">
      <c r="B52" s="11" t="s">
        <v>46</v>
      </c>
      <c r="C52" s="100">
        <v>2.4</v>
      </c>
    </row>
    <row r="53" spans="1:4" ht="15.75" customHeight="1" x14ac:dyDescent="0.25">
      <c r="B53" s="11" t="s">
        <v>47</v>
      </c>
      <c r="C53" s="100">
        <v>2.4</v>
      </c>
    </row>
    <row r="54" spans="1:4" ht="15.75" customHeight="1" x14ac:dyDescent="0.25">
      <c r="B54" s="11" t="s">
        <v>48</v>
      </c>
      <c r="C54" s="100">
        <v>2.4</v>
      </c>
    </row>
    <row r="55" spans="1:4" ht="15.75" customHeight="1" x14ac:dyDescent="0.25">
      <c r="B55" s="11" t="s">
        <v>49</v>
      </c>
      <c r="C55" s="100">
        <v>2.4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2.1666666666666671E-2</v>
      </c>
    </row>
    <row r="59" spans="1:4" ht="15.75" customHeight="1" x14ac:dyDescent="0.25">
      <c r="B59" s="11" t="s">
        <v>52</v>
      </c>
      <c r="C59" s="45">
        <v>0.62930399999999997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0.15888087000000001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56.060857440763883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39.836007367771657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383.53948171134112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2.5281939935860849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12.968306811567571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12.968306811567571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12.968306811567571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12.968306811567571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12.968306811567571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12.968306811567571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0.67507261146291864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8.8512484629968728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8.8512484629968728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0.90599999999999992</v>
      </c>
      <c r="C21" s="98">
        <v>0.95</v>
      </c>
      <c r="D21" s="56">
        <v>24.480490916001791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22.356153156487789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4.2519172670834697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18.528185290228219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0.54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109.15510136543379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3.341585585510273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1.4449724110069491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0.95781726359598596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0.93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2.490967096558574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0.72599999999999998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2.4</v>
      </c>
      <c r="C2" s="21">
        <f>'Baseline year population inputs'!C52</f>
        <v>2.4</v>
      </c>
      <c r="D2" s="21">
        <f>'Baseline year population inputs'!C53</f>
        <v>2.4</v>
      </c>
      <c r="E2" s="21">
        <f>'Baseline year population inputs'!C54</f>
        <v>2.4</v>
      </c>
      <c r="F2" s="21">
        <f>'Baseline year population inputs'!C55</f>
        <v>2.4</v>
      </c>
    </row>
    <row r="3" spans="1:6" ht="15.75" customHeight="1" x14ac:dyDescent="0.25">
      <c r="A3" s="3" t="s">
        <v>204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205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8.0000000000000002E-3</v>
      </c>
      <c r="E2" s="60">
        <f>food_insecure</f>
        <v>8.0000000000000002E-3</v>
      </c>
      <c r="F2" s="60">
        <f>food_insecure</f>
        <v>8.0000000000000002E-3</v>
      </c>
      <c r="G2" s="60">
        <f>food_insecure</f>
        <v>8.0000000000000002E-3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8.0000000000000002E-3</v>
      </c>
      <c r="F5" s="60">
        <f>food_insecure</f>
        <v>8.0000000000000002E-3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8.0000000000000002E-3</v>
      </c>
      <c r="F8" s="60">
        <f>food_insecure</f>
        <v>8.0000000000000002E-3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8.0000000000000002E-3</v>
      </c>
      <c r="F9" s="60">
        <f>food_insecure</f>
        <v>8.0000000000000002E-3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0.58200000000000007</v>
      </c>
      <c r="E10" s="60">
        <f>IF(ISBLANK(comm_deliv), frac_children_health_facility,1)</f>
        <v>0.58200000000000007</v>
      </c>
      <c r="F10" s="60">
        <f>IF(ISBLANK(comm_deliv), frac_children_health_facility,1)</f>
        <v>0.58200000000000007</v>
      </c>
      <c r="G10" s="60">
        <f>IF(ISBLANK(comm_deliv), frac_children_health_facility,1)</f>
        <v>0.58200000000000007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8.0000000000000002E-3</v>
      </c>
      <c r="I15" s="60">
        <f>food_insecure</f>
        <v>8.0000000000000002E-3</v>
      </c>
      <c r="J15" s="60">
        <f>food_insecure</f>
        <v>8.0000000000000002E-3</v>
      </c>
      <c r="K15" s="60">
        <f>food_insecure</f>
        <v>8.0000000000000002E-3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0.92500000000000004</v>
      </c>
      <c r="I18" s="60">
        <f>frac_PW_health_facility</f>
        <v>0.92500000000000004</v>
      </c>
      <c r="J18" s="60">
        <f>frac_PW_health_facility</f>
        <v>0.92500000000000004</v>
      </c>
      <c r="K18" s="60">
        <f>frac_PW_health_facility</f>
        <v>0.92500000000000004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0.25900000000000001</v>
      </c>
      <c r="M24" s="60">
        <f>famplan_unmet_need</f>
        <v>0.25900000000000001</v>
      </c>
      <c r="N24" s="60">
        <f>famplan_unmet_need</f>
        <v>0.25900000000000001</v>
      </c>
      <c r="O24" s="60">
        <f>famplan_unmet_need</f>
        <v>0.25900000000000001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4.7159521411132756E-2</v>
      </c>
      <c r="M25" s="60">
        <f>(1-food_insecure)*(0.49)+food_insecure*(0.7)</f>
        <v>0.49168000000000001</v>
      </c>
      <c r="N25" s="60">
        <f>(1-food_insecure)*(0.49)+food_insecure*(0.7)</f>
        <v>0.49168000000000001</v>
      </c>
      <c r="O25" s="60">
        <f>(1-food_insecure)*(0.49)+food_insecure*(0.7)</f>
        <v>0.49168000000000001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2.0211223461914035E-2</v>
      </c>
      <c r="M26" s="60">
        <f>(1-food_insecure)*(0.21)+food_insecure*(0.3)</f>
        <v>0.21071999999999999</v>
      </c>
      <c r="N26" s="60">
        <f>(1-food_insecure)*(0.21)+food_insecure*(0.3)</f>
        <v>0.21071999999999999</v>
      </c>
      <c r="O26" s="60">
        <f>(1-food_insecure)*(0.21)+food_insecure*(0.3)</f>
        <v>0.21071999999999999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2.8544324707031211E-2</v>
      </c>
      <c r="M27" s="60">
        <f>(1-food_insecure)*(0.3)</f>
        <v>0.29759999999999998</v>
      </c>
      <c r="N27" s="60">
        <f>(1-food_insecure)*(0.3)</f>
        <v>0.29759999999999998</v>
      </c>
      <c r="O27" s="60">
        <f>(1-food_insecure)*(0.3)</f>
        <v>0.29759999999999998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0.90408493041992199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304681.05719999998</v>
      </c>
      <c r="C2" s="49">
        <v>864000</v>
      </c>
      <c r="D2" s="49">
        <v>1531000</v>
      </c>
      <c r="E2" s="49">
        <v>2690000</v>
      </c>
      <c r="F2" s="49">
        <v>1968000</v>
      </c>
      <c r="G2" s="17">
        <f t="shared" ref="G2:G11" si="0">C2+D2+E2+F2</f>
        <v>7053000</v>
      </c>
      <c r="H2" s="17">
        <f t="shared" ref="H2:H11" si="1">(B2 + stillbirth*B2/(1000-stillbirth))/(1-abortion)</f>
        <v>348259.78978926578</v>
      </c>
      <c r="I2" s="17">
        <f t="shared" ref="I2:I11" si="2">G2-H2</f>
        <v>6704740.210210734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301185.82400000002</v>
      </c>
      <c r="C3" s="50">
        <v>869000</v>
      </c>
      <c r="D3" s="50">
        <v>1534000</v>
      </c>
      <c r="E3" s="50">
        <v>2771000</v>
      </c>
      <c r="F3" s="50">
        <v>2029000</v>
      </c>
      <c r="G3" s="17">
        <f t="shared" si="0"/>
        <v>7203000</v>
      </c>
      <c r="H3" s="17">
        <f t="shared" si="1"/>
        <v>344264.63107909553</v>
      </c>
      <c r="I3" s="17">
        <f t="shared" si="2"/>
        <v>6858735.3689209046</v>
      </c>
    </row>
    <row r="4" spans="1:9" ht="15.75" customHeight="1" x14ac:dyDescent="0.25">
      <c r="A4" s="5">
        <f t="shared" si="3"/>
        <v>2023</v>
      </c>
      <c r="B4" s="49">
        <v>297572.45179999998</v>
      </c>
      <c r="C4" s="50">
        <v>873000</v>
      </c>
      <c r="D4" s="50">
        <v>1538000</v>
      </c>
      <c r="E4" s="50">
        <v>2857000</v>
      </c>
      <c r="F4" s="50">
        <v>2092000</v>
      </c>
      <c r="G4" s="17">
        <f t="shared" si="0"/>
        <v>7360000</v>
      </c>
      <c r="H4" s="17">
        <f t="shared" si="1"/>
        <v>340134.4358698267</v>
      </c>
      <c r="I4" s="17">
        <f t="shared" si="2"/>
        <v>7019865.5641301731</v>
      </c>
    </row>
    <row r="5" spans="1:9" ht="15.75" customHeight="1" x14ac:dyDescent="0.25">
      <c r="A5" s="5">
        <f t="shared" si="3"/>
        <v>2024</v>
      </c>
      <c r="B5" s="49">
        <v>293845.08600000001</v>
      </c>
      <c r="C5" s="50">
        <v>873000</v>
      </c>
      <c r="D5" s="50">
        <v>1547000</v>
      </c>
      <c r="E5" s="50">
        <v>2953000</v>
      </c>
      <c r="F5" s="50">
        <v>2154000</v>
      </c>
      <c r="G5" s="17">
        <f t="shared" si="0"/>
        <v>7527000</v>
      </c>
      <c r="H5" s="17">
        <f t="shared" si="1"/>
        <v>335873.94248075597</v>
      </c>
      <c r="I5" s="17">
        <f t="shared" si="2"/>
        <v>7191126.057519244</v>
      </c>
    </row>
    <row r="6" spans="1:9" ht="15.75" customHeight="1" x14ac:dyDescent="0.25">
      <c r="A6" s="5">
        <f t="shared" si="3"/>
        <v>2025</v>
      </c>
      <c r="B6" s="49">
        <v>290021.08299999998</v>
      </c>
      <c r="C6" s="50">
        <v>869000</v>
      </c>
      <c r="D6" s="50">
        <v>1558000</v>
      </c>
      <c r="E6" s="50">
        <v>3055000</v>
      </c>
      <c r="F6" s="50">
        <v>2215000</v>
      </c>
      <c r="G6" s="17">
        <f t="shared" si="0"/>
        <v>7697000</v>
      </c>
      <c r="H6" s="17">
        <f t="shared" si="1"/>
        <v>331502.98980922397</v>
      </c>
      <c r="I6" s="17">
        <f t="shared" si="2"/>
        <v>7365497.0101907756</v>
      </c>
    </row>
    <row r="7" spans="1:9" ht="15.75" customHeight="1" x14ac:dyDescent="0.25">
      <c r="A7" s="5">
        <f t="shared" si="3"/>
        <v>2026</v>
      </c>
      <c r="B7" s="49">
        <v>288513.61920000007</v>
      </c>
      <c r="C7" s="50">
        <v>858000</v>
      </c>
      <c r="D7" s="50">
        <v>1573000</v>
      </c>
      <c r="E7" s="50">
        <v>3166000</v>
      </c>
      <c r="F7" s="50">
        <v>2272000</v>
      </c>
      <c r="G7" s="17">
        <f t="shared" si="0"/>
        <v>7869000</v>
      </c>
      <c r="H7" s="17">
        <f t="shared" si="1"/>
        <v>329779.91246753588</v>
      </c>
      <c r="I7" s="17">
        <f t="shared" si="2"/>
        <v>7539220.0875324644</v>
      </c>
    </row>
    <row r="8" spans="1:9" ht="15.75" customHeight="1" x14ac:dyDescent="0.25">
      <c r="A8" s="5">
        <f t="shared" si="3"/>
        <v>2027</v>
      </c>
      <c r="B8" s="49">
        <v>286922.52940000012</v>
      </c>
      <c r="C8" s="50">
        <v>842000</v>
      </c>
      <c r="D8" s="50">
        <v>1589000</v>
      </c>
      <c r="E8" s="50">
        <v>3284000</v>
      </c>
      <c r="F8" s="50">
        <v>2328000</v>
      </c>
      <c r="G8" s="17">
        <f t="shared" si="0"/>
        <v>8043000</v>
      </c>
      <c r="H8" s="17">
        <f t="shared" si="1"/>
        <v>327961.24804390519</v>
      </c>
      <c r="I8" s="17">
        <f t="shared" si="2"/>
        <v>7715038.751956095</v>
      </c>
    </row>
    <row r="9" spans="1:9" ht="15.75" customHeight="1" x14ac:dyDescent="0.25">
      <c r="A9" s="5">
        <f t="shared" si="3"/>
        <v>2028</v>
      </c>
      <c r="B9" s="49">
        <v>285262.33260000008</v>
      </c>
      <c r="C9" s="50">
        <v>824000</v>
      </c>
      <c r="D9" s="50">
        <v>1604000</v>
      </c>
      <c r="E9" s="50">
        <v>3407000</v>
      </c>
      <c r="F9" s="50">
        <v>2386000</v>
      </c>
      <c r="G9" s="17">
        <f t="shared" si="0"/>
        <v>8221000</v>
      </c>
      <c r="H9" s="17">
        <f t="shared" si="1"/>
        <v>326063.59220047906</v>
      </c>
      <c r="I9" s="17">
        <f t="shared" si="2"/>
        <v>7894936.4077995205</v>
      </c>
    </row>
    <row r="10" spans="1:9" ht="15.75" customHeight="1" x14ac:dyDescent="0.25">
      <c r="A10" s="5">
        <f t="shared" si="3"/>
        <v>2029</v>
      </c>
      <c r="B10" s="49">
        <v>283547.19900000008</v>
      </c>
      <c r="C10" s="50">
        <v>807000</v>
      </c>
      <c r="D10" s="50">
        <v>1615000</v>
      </c>
      <c r="E10" s="50">
        <v>3531000</v>
      </c>
      <c r="F10" s="50">
        <v>2448000</v>
      </c>
      <c r="G10" s="17">
        <f t="shared" si="0"/>
        <v>8401000</v>
      </c>
      <c r="H10" s="17">
        <f t="shared" si="1"/>
        <v>324103.14191031083</v>
      </c>
      <c r="I10" s="17">
        <f t="shared" si="2"/>
        <v>8076896.8580896892</v>
      </c>
    </row>
    <row r="11" spans="1:9" ht="15.75" customHeight="1" x14ac:dyDescent="0.25">
      <c r="A11" s="5">
        <f t="shared" si="3"/>
        <v>2030</v>
      </c>
      <c r="B11" s="49">
        <v>281765.40000000002</v>
      </c>
      <c r="C11" s="50">
        <v>792000</v>
      </c>
      <c r="D11" s="50">
        <v>1620000</v>
      </c>
      <c r="E11" s="50">
        <v>3654000</v>
      </c>
      <c r="F11" s="50">
        <v>2516000</v>
      </c>
      <c r="G11" s="17">
        <f t="shared" si="0"/>
        <v>8582000</v>
      </c>
      <c r="H11" s="17">
        <f t="shared" si="1"/>
        <v>322066.49102400581</v>
      </c>
      <c r="I11" s="17">
        <f t="shared" si="2"/>
        <v>8259933.5089759938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2.504728848113944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2.504728848113944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1.9870082350473046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1.9870082350473046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1.9941958460752844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1.9941958460752844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1.6521304410133977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1.6521304410133977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3.0690021661566727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3.0690021661566727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2.3571363231900437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2.3571363231900437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0.58640400123549707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0.58640400123549707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0.85398263972330546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0.85398263972330546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0.85398263972330546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0.85398263972330546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0.385230184451893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0.385230184451893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0.8188174732547493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0.8188174732547493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0.8188174732547493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0.8188174732547493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0.90168620472774641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0.90168620472774641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0.88967150931207806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0.88967150931207806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0.88967150931207806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0.88967150931207806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0.62154663808746358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0.67982530239712713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0.67982530239712713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0.6242216018896285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0.6242216018896285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0.6242216018896285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0.6242216018896285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0.63446475195822449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0.63446475195822449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0.63446475195822449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0.63446475195822449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0.71868555379937282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0.76759876789382064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0.76759876789382064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0.7209821428571429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0.7209821428571429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0.7209821428571429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0.7209821428571429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0.72972972972972983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0.72972972972972983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0.72972972972972983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0.72972972972972983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0.42849336077497491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0.49221315996072346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0.49221315996072346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0.43128430839226545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0.43128430839226545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0.43128430839226545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0.43128430839226545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0.44208611279563381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0.44208611279563381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0.44208611279563381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0.44208611279563381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0.59843640646329122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0.65831748587007255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0.65831748587007255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0.60116990162190898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0.60116990162190898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0.60116990162190898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0.60116990162190898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0.61165048543689327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0.61165048543689327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0.61165048543689327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0.61165048543689327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0.95381237976130706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0.96389691937039335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0.96389691937039335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0.95431147391185156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0.95431147391185156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0.95431147391185156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0.95431147391185156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0.95618838992332966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0.95618838992332966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0.95618838992332966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0.95618838992332966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0.88016604793350961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0.90472421760286792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0.90472421760286792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0.88136196464586536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0.88136196464586536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0.88136196464586536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0.88136196464586536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0.88587731811697601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0.88587731811697601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0.88587731811697601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0.88587731811697601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0.85339350814017667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0.85492326614572689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0.85577237281740903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0.85741279646015633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0.84918100850396083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0.84860930795421874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0.84899732800819094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0.85202534433126076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0.768054157326159</v>
      </c>
      <c r="E10" s="90">
        <f>E3*0.9</f>
        <v>0.76943093953115427</v>
      </c>
      <c r="F10" s="90">
        <f>F3*0.9</f>
        <v>0.7701951355356681</v>
      </c>
      <c r="G10" s="90">
        <f>G3*0.9</f>
        <v>0.7716715168141407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0.76426290765356475</v>
      </c>
      <c r="E12" s="90">
        <f>E5*0.9</f>
        <v>0.76374837715879684</v>
      </c>
      <c r="F12" s="90">
        <f>F5*0.9</f>
        <v>0.76409759520737186</v>
      </c>
      <c r="G12" s="90">
        <f>G5*0.9</f>
        <v>0.76682280989813467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0.8960631835471855</v>
      </c>
      <c r="E17" s="90">
        <f>E3*1.05</f>
        <v>0.89766942945301331</v>
      </c>
      <c r="F17" s="90">
        <f>F3*1.05</f>
        <v>0.8985609914582795</v>
      </c>
      <c r="G17" s="90">
        <f>G3*1.05</f>
        <v>0.90028343628316421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0.89164005892915887</v>
      </c>
      <c r="E19" s="90">
        <f>E5*1.05</f>
        <v>0.89103977335192974</v>
      </c>
      <c r="F19" s="90">
        <f>F5*1.05</f>
        <v>0.89144719440860054</v>
      </c>
      <c r="G19" s="90">
        <f>G5*1.05</f>
        <v>0.89462661154782386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3.9733468627674622E-2</v>
      </c>
    </row>
    <row r="5" spans="1:8" ht="15.75" customHeight="1" x14ac:dyDescent="0.25">
      <c r="B5" s="19" t="s">
        <v>70</v>
      </c>
      <c r="C5" s="101">
        <v>3.043399826625854E-2</v>
      </c>
    </row>
    <row r="6" spans="1:8" ht="15.75" customHeight="1" x14ac:dyDescent="0.25">
      <c r="B6" s="19" t="s">
        <v>71</v>
      </c>
      <c r="C6" s="101">
        <v>0.1223463173895543</v>
      </c>
    </row>
    <row r="7" spans="1:8" ht="15.75" customHeight="1" x14ac:dyDescent="0.25">
      <c r="B7" s="19" t="s">
        <v>72</v>
      </c>
      <c r="C7" s="101">
        <v>0.35562452395057148</v>
      </c>
    </row>
    <row r="8" spans="1:8" ht="15.75" customHeight="1" x14ac:dyDescent="0.25">
      <c r="B8" s="19" t="s">
        <v>73</v>
      </c>
      <c r="C8" s="101">
        <v>1.481701344014949E-2</v>
      </c>
    </row>
    <row r="9" spans="1:8" ht="15.75" customHeight="1" x14ac:dyDescent="0.25">
      <c r="B9" s="19" t="s">
        <v>74</v>
      </c>
      <c r="C9" s="101">
        <v>0.25821874598178129</v>
      </c>
    </row>
    <row r="10" spans="1:8" ht="15.75" customHeight="1" x14ac:dyDescent="0.25">
      <c r="B10" s="19" t="s">
        <v>75</v>
      </c>
      <c r="C10" s="101">
        <v>0.1788259323440102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4.1908392349954943E-2</v>
      </c>
      <c r="D14" s="55">
        <v>4.1908392349954943E-2</v>
      </c>
      <c r="E14" s="55">
        <v>4.1908392349954943E-2</v>
      </c>
      <c r="F14" s="55">
        <v>4.1908392349954943E-2</v>
      </c>
    </row>
    <row r="15" spans="1:8" ht="15.75" customHeight="1" x14ac:dyDescent="0.25">
      <c r="B15" s="19" t="s">
        <v>82</v>
      </c>
      <c r="C15" s="101">
        <v>0.10759937434066159</v>
      </c>
      <c r="D15" s="101">
        <v>0.10759937434066159</v>
      </c>
      <c r="E15" s="101">
        <v>0.10759937434066159</v>
      </c>
      <c r="F15" s="101">
        <v>0.10759937434066159</v>
      </c>
    </row>
    <row r="16" spans="1:8" ht="15.75" customHeight="1" x14ac:dyDescent="0.25">
      <c r="B16" s="19" t="s">
        <v>83</v>
      </c>
      <c r="C16" s="101">
        <v>1.8689245433606939E-2</v>
      </c>
      <c r="D16" s="101">
        <v>1.8689245433606939E-2</v>
      </c>
      <c r="E16" s="101">
        <v>1.8689245433606939E-2</v>
      </c>
      <c r="F16" s="101">
        <v>1.8689245433606939E-2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2.1461833718956169E-2</v>
      </c>
      <c r="D19" s="101">
        <v>2.1461833718956169E-2</v>
      </c>
      <c r="E19" s="101">
        <v>2.1461833718956169E-2</v>
      </c>
      <c r="F19" s="101">
        <v>2.1461833718956169E-2</v>
      </c>
    </row>
    <row r="20" spans="1:8" ht="15.75" customHeight="1" x14ac:dyDescent="0.25">
      <c r="B20" s="19" t="s">
        <v>87</v>
      </c>
      <c r="C20" s="101">
        <v>5.3726648745437906E-4</v>
      </c>
      <c r="D20" s="101">
        <v>5.3726648745437906E-4</v>
      </c>
      <c r="E20" s="101">
        <v>5.3726648745437906E-4</v>
      </c>
      <c r="F20" s="101">
        <v>5.3726648745437906E-4</v>
      </c>
    </row>
    <row r="21" spans="1:8" ht="15.75" customHeight="1" x14ac:dyDescent="0.25">
      <c r="B21" s="19" t="s">
        <v>88</v>
      </c>
      <c r="C21" s="101">
        <v>0.16318233489216241</v>
      </c>
      <c r="D21" s="101">
        <v>0.16318233489216241</v>
      </c>
      <c r="E21" s="101">
        <v>0.16318233489216241</v>
      </c>
      <c r="F21" s="101">
        <v>0.16318233489216241</v>
      </c>
    </row>
    <row r="22" spans="1:8" ht="15.75" customHeight="1" x14ac:dyDescent="0.25">
      <c r="B22" s="19" t="s">
        <v>89</v>
      </c>
      <c r="C22" s="101">
        <v>0.64662155277720357</v>
      </c>
      <c r="D22" s="101">
        <v>0.64662155277720357</v>
      </c>
      <c r="E22" s="101">
        <v>0.64662155277720357</v>
      </c>
      <c r="F22" s="101">
        <v>0.64662155277720357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6.2575125999999995E-2</v>
      </c>
    </row>
    <row r="27" spans="1:8" ht="15.75" customHeight="1" x14ac:dyDescent="0.25">
      <c r="B27" s="19" t="s">
        <v>92</v>
      </c>
      <c r="C27" s="101">
        <v>2.7904689999999998E-3</v>
      </c>
    </row>
    <row r="28" spans="1:8" ht="15.75" customHeight="1" x14ac:dyDescent="0.25">
      <c r="B28" s="19" t="s">
        <v>93</v>
      </c>
      <c r="C28" s="101">
        <v>0.17595467200000001</v>
      </c>
    </row>
    <row r="29" spans="1:8" ht="15.75" customHeight="1" x14ac:dyDescent="0.25">
      <c r="B29" s="19" t="s">
        <v>94</v>
      </c>
      <c r="C29" s="101">
        <v>0.129916751</v>
      </c>
    </row>
    <row r="30" spans="1:8" ht="15.75" customHeight="1" x14ac:dyDescent="0.25">
      <c r="B30" s="19" t="s">
        <v>95</v>
      </c>
      <c r="C30" s="101">
        <v>6.5542224999999996E-2</v>
      </c>
    </row>
    <row r="31" spans="1:8" ht="15.75" customHeight="1" x14ac:dyDescent="0.25">
      <c r="B31" s="19" t="s">
        <v>96</v>
      </c>
      <c r="C31" s="101">
        <v>0.16151726199999999</v>
      </c>
    </row>
    <row r="32" spans="1:8" ht="15.75" customHeight="1" x14ac:dyDescent="0.25">
      <c r="B32" s="19" t="s">
        <v>97</v>
      </c>
      <c r="C32" s="101">
        <v>7.3741798999999997E-2</v>
      </c>
    </row>
    <row r="33" spans="2:3" ht="15.75" customHeight="1" x14ac:dyDescent="0.25">
      <c r="B33" s="19" t="s">
        <v>98</v>
      </c>
      <c r="C33" s="101">
        <v>3.4829341E-2</v>
      </c>
    </row>
    <row r="34" spans="2:3" ht="15.75" customHeight="1" x14ac:dyDescent="0.25">
      <c r="B34" s="19" t="s">
        <v>99</v>
      </c>
      <c r="C34" s="101">
        <v>0.29313235599999998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104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105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109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110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0.37582732899999999</v>
      </c>
      <c r="D14" s="54">
        <v>0.36131474626900001</v>
      </c>
      <c r="E14" s="54">
        <v>0.36131474626900001</v>
      </c>
      <c r="F14" s="54">
        <v>0.174274205716</v>
      </c>
      <c r="G14" s="54">
        <v>0.174274205716</v>
      </c>
      <c r="H14" s="45">
        <v>0.35399999999999998</v>
      </c>
      <c r="I14" s="55">
        <v>0.35399999999999998</v>
      </c>
      <c r="J14" s="55">
        <v>0.35399999999999998</v>
      </c>
      <c r="K14" s="55">
        <v>0.35399999999999998</v>
      </c>
      <c r="L14" s="45">
        <v>0.32500000000000001</v>
      </c>
      <c r="M14" s="55">
        <v>0.32500000000000001</v>
      </c>
      <c r="N14" s="55">
        <v>0.32500000000000001</v>
      </c>
      <c r="O14" s="55">
        <v>0.32500000000000001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0.23650964144901598</v>
      </c>
      <c r="D15" s="52">
        <f t="shared" si="0"/>
        <v>0.22737681508606677</v>
      </c>
      <c r="E15" s="52">
        <f t="shared" si="0"/>
        <v>0.22737681508606677</v>
      </c>
      <c r="F15" s="52">
        <f t="shared" si="0"/>
        <v>0.10967145475390165</v>
      </c>
      <c r="G15" s="52">
        <f t="shared" si="0"/>
        <v>0.10967145475390165</v>
      </c>
      <c r="H15" s="52">
        <f t="shared" si="0"/>
        <v>0.22277361599999998</v>
      </c>
      <c r="I15" s="52">
        <f t="shared" si="0"/>
        <v>0.22277361599999998</v>
      </c>
      <c r="J15" s="52">
        <f t="shared" si="0"/>
        <v>0.22277361599999998</v>
      </c>
      <c r="K15" s="52">
        <f t="shared" si="0"/>
        <v>0.22277361599999998</v>
      </c>
      <c r="L15" s="52">
        <f t="shared" si="0"/>
        <v>0.20452380000000001</v>
      </c>
      <c r="M15" s="52">
        <f t="shared" si="0"/>
        <v>0.20452380000000001</v>
      </c>
      <c r="N15" s="52">
        <f t="shared" si="0"/>
        <v>0.20452380000000001</v>
      </c>
      <c r="O15" s="52">
        <f t="shared" si="0"/>
        <v>0.20452380000000001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0.62783992564380298</v>
      </c>
      <c r="D2" s="53">
        <v>0.43262884734375001</v>
      </c>
      <c r="E2" s="53"/>
      <c r="F2" s="53"/>
      <c r="G2" s="53"/>
    </row>
    <row r="3" spans="1:7" x14ac:dyDescent="0.25">
      <c r="B3" s="3" t="s">
        <v>120</v>
      </c>
      <c r="C3" s="53">
        <v>0.14720586077719799</v>
      </c>
      <c r="D3" s="53">
        <v>0.177978600203125</v>
      </c>
      <c r="E3" s="53"/>
      <c r="F3" s="53"/>
      <c r="G3" s="53"/>
    </row>
    <row r="4" spans="1:7" x14ac:dyDescent="0.25">
      <c r="B4" s="3" t="s">
        <v>121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/>
    </row>
    <row r="5" spans="1:7" x14ac:dyDescent="0.25">
      <c r="B5" s="3" t="s">
        <v>122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2024-03-15T01:42:55Z</dcterms:modified>
</cp:coreProperties>
</file>