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6C1A629E-D820-4B06-A1D8-A8F975062B9D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C17" i="26"/>
  <c r="G12" i="26"/>
  <c r="F12" i="26"/>
  <c r="C12" i="26"/>
  <c r="C10" i="26"/>
  <c r="G5" i="26"/>
  <c r="F5" i="26"/>
  <c r="E5" i="26"/>
  <c r="E12" i="26" s="1"/>
  <c r="D5" i="26"/>
  <c r="D12" i="26" s="1"/>
  <c r="G3" i="26"/>
  <c r="G17" i="26" s="1"/>
  <c r="F3" i="26"/>
  <c r="F10" i="26" s="1"/>
  <c r="E3" i="26"/>
  <c r="E17" i="26" s="1"/>
  <c r="D3" i="26"/>
  <c r="D10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I39" i="2"/>
  <c r="H39" i="2"/>
  <c r="G39" i="2"/>
  <c r="H38" i="2"/>
  <c r="G38" i="2"/>
  <c r="I38" i="2" s="1"/>
  <c r="A38" i="2"/>
  <c r="A37" i="2"/>
  <c r="A35" i="2"/>
  <c r="A32" i="2"/>
  <c r="A31" i="2"/>
  <c r="A30" i="2"/>
  <c r="A29" i="2"/>
  <c r="A27" i="2"/>
  <c r="A24" i="2"/>
  <c r="A23" i="2"/>
  <c r="A22" i="2"/>
  <c r="A21" i="2"/>
  <c r="A19" i="2"/>
  <c r="A16" i="2"/>
  <c r="A15" i="2"/>
  <c r="A14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6" i="2" s="1"/>
  <c r="C33" i="1"/>
  <c r="C20" i="1"/>
  <c r="E10" i="26" l="1"/>
  <c r="A17" i="2"/>
  <c r="A25" i="2"/>
  <c r="A33" i="2"/>
  <c r="G10" i="26"/>
  <c r="D17" i="26"/>
  <c r="A18" i="2"/>
  <c r="A26" i="2"/>
  <c r="A34" i="2"/>
  <c r="A39" i="2"/>
  <c r="F17" i="26"/>
  <c r="A4" i="2"/>
  <c r="A5" i="2" s="1"/>
  <c r="A6" i="2"/>
  <c r="A7" i="2" s="1"/>
  <c r="A8" i="2"/>
  <c r="A9" i="2" s="1"/>
  <c r="A10" i="2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<sst xmlns="http://schemas.openxmlformats.org/spreadsheetml/2006/main" count="2092" uniqueCount="341">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</sst>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2551194.4375</v>
      </c>
    </row>
    <row r="8" spans="1:3" ht="15" customHeight="1" x14ac:dyDescent="0.25">
      <c r="B8" s="5" t="s">
        <v>8</v>
      </c>
      <c r="C8" s="44">
        <v>0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0.77999130249023396</v>
      </c>
    </row>
    <row r="11" spans="1:3" ht="15" customHeight="1" x14ac:dyDescent="0.25">
      <c r="B11" s="5" t="s">
        <v>11</v>
      </c>
      <c r="C11" s="45">
        <v>0.62</v>
      </c>
    </row>
    <row r="12" spans="1:3" ht="15" customHeight="1" x14ac:dyDescent="0.25">
      <c r="B12" s="5" t="s">
        <v>12</v>
      </c>
      <c r="C12" s="45">
        <v>0.72</v>
      </c>
    </row>
    <row r="13" spans="1:3" ht="15" customHeight="1" x14ac:dyDescent="0.25">
      <c r="B13" s="5" t="s">
        <v>13</v>
      </c>
      <c r="C13" s="45">
        <v>0.10299999999999999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3.3099999999999997E-2</v>
      </c>
    </row>
    <row r="24" spans="1:3" ht="15" customHeight="1" x14ac:dyDescent="0.25">
      <c r="B24" s="15" t="s">
        <v>22</v>
      </c>
      <c r="C24" s="45">
        <v>0.41270000000000001</v>
      </c>
    </row>
    <row r="25" spans="1:3" ht="15" customHeight="1" x14ac:dyDescent="0.25">
      <c r="B25" s="15" t="s">
        <v>23</v>
      </c>
      <c r="C25" s="45">
        <v>0.50419999999999998</v>
      </c>
    </row>
    <row r="26" spans="1:3" ht="15" customHeight="1" x14ac:dyDescent="0.25">
      <c r="B26" s="15" t="s">
        <v>24</v>
      </c>
      <c r="C26" s="45">
        <v>0.05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0.29181609532021502</v>
      </c>
    </row>
    <row r="30" spans="1:3" ht="14.25" customHeight="1" x14ac:dyDescent="0.25">
      <c r="B30" s="25" t="s">
        <v>27</v>
      </c>
      <c r="C30" s="99">
        <v>5.8372304444056097E-2</v>
      </c>
    </row>
    <row r="31" spans="1:3" ht="14.25" customHeight="1" x14ac:dyDescent="0.25">
      <c r="B31" s="25" t="s">
        <v>28</v>
      </c>
      <c r="C31" s="99">
        <v>0.119823270172546</v>
      </c>
    </row>
    <row r="32" spans="1:3" ht="14.25" customHeight="1" x14ac:dyDescent="0.25">
      <c r="B32" s="25" t="s">
        <v>29</v>
      </c>
      <c r="C32" s="99">
        <v>0.52998833006318302</v>
      </c>
    </row>
    <row r="33" spans="1:5" ht="13" customHeight="1" x14ac:dyDescent="0.25">
      <c r="B33" s="27" t="s">
        <v>30</v>
      </c>
      <c r="C33" s="48">
        <f>SUM(C29:C32)</f>
        <v>1.0000000000000002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4.6142758806396804</v>
      </c>
    </row>
    <row r="38" spans="1:5" ht="15" customHeight="1" x14ac:dyDescent="0.25">
      <c r="B38" s="11" t="s">
        <v>34</v>
      </c>
      <c r="C38" s="43">
        <v>7.3207577873694802</v>
      </c>
      <c r="D38" s="12"/>
      <c r="E38" s="13"/>
    </row>
    <row r="39" spans="1:5" ht="15" customHeight="1" x14ac:dyDescent="0.25">
      <c r="B39" s="11" t="s">
        <v>35</v>
      </c>
      <c r="C39" s="43">
        <v>8.5514906597001605</v>
      </c>
      <c r="D39" s="12"/>
      <c r="E39" s="12"/>
    </row>
    <row r="40" spans="1:5" ht="15" customHeight="1" x14ac:dyDescent="0.25">
      <c r="B40" s="11" t="s">
        <v>36</v>
      </c>
      <c r="C40" s="100">
        <v>0.28999999999999998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5.4735252719999998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1.12494E-2</v>
      </c>
      <c r="D45" s="12"/>
    </row>
    <row r="46" spans="1:5" ht="15.75" customHeight="1" x14ac:dyDescent="0.25">
      <c r="B46" s="11" t="s">
        <v>41</v>
      </c>
      <c r="C46" s="45">
        <v>8.0015500000000003E-2</v>
      </c>
      <c r="D46" s="12"/>
    </row>
    <row r="47" spans="1:5" ht="15.75" customHeight="1" x14ac:dyDescent="0.25">
      <c r="B47" s="11" t="s">
        <v>42</v>
      </c>
      <c r="C47" s="45">
        <v>0.14665980000000001</v>
      </c>
      <c r="D47" s="12"/>
      <c r="E47" s="13"/>
    </row>
    <row r="48" spans="1:5" ht="15" customHeight="1" x14ac:dyDescent="0.25">
      <c r="B48" s="11" t="s">
        <v>43</v>
      </c>
      <c r="C48" s="46">
        <v>0.76207530000000001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2.2000000000000002</v>
      </c>
      <c r="D51" s="12"/>
    </row>
    <row r="52" spans="1:4" ht="15" customHeight="1" x14ac:dyDescent="0.25">
      <c r="B52" s="11" t="s">
        <v>46</v>
      </c>
      <c r="C52" s="100">
        <v>2.2000000000000002</v>
      </c>
    </row>
    <row r="53" spans="1:4" ht="15.75" customHeight="1" x14ac:dyDescent="0.25">
      <c r="B53" s="11" t="s">
        <v>47</v>
      </c>
      <c r="C53" s="100">
        <v>2.2000000000000002</v>
      </c>
    </row>
    <row r="54" spans="1:4" ht="15.75" customHeight="1" x14ac:dyDescent="0.25">
      <c r="B54" s="11" t="s">
        <v>48</v>
      </c>
      <c r="C54" s="100">
        <v>2.2000000000000002</v>
      </c>
    </row>
    <row r="55" spans="1:4" ht="15.75" customHeight="1" x14ac:dyDescent="0.25">
      <c r="B55" s="11" t="s">
        <v>49</v>
      </c>
      <c r="C55" s="100">
        <v>2.2000000000000002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2.1363636363636359E-2</v>
      </c>
    </row>
    <row r="59" spans="1:4" ht="15.75" customHeight="1" x14ac:dyDescent="0.25">
      <c r="B59" s="11" t="s">
        <v>52</v>
      </c>
      <c r="C59" s="45">
        <v>0.59568500000000002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0.11349301000000001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98">
        <v>0.95</v>
      </c>
      <c r="D2" s="56">
        <v>92.245047147143225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40.647032466246337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950.82377496430036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3.65004570019935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13.77933191004225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13.77933191004225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13.77933191004225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13.77933191004225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13.77933191004225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13.77933191004225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1.4860977099376029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0.95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21.758442885912821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21.758442885912821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</v>
      </c>
      <c r="C21" s="98">
        <v>0.95</v>
      </c>
      <c r="D21" s="56">
        <v>32.963044266470973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24.180959628055831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4.7588079536301482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</v>
      </c>
      <c r="C27" s="98">
        <v>0.95</v>
      </c>
      <c r="D27" s="56">
        <v>19.340697663417359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191.74008051799319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4.3398717631557826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3.2697777913707609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0.99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5.2784465228258819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2.2000000000000002</v>
      </c>
      <c r="C2" s="21">
        <f>'Baseline year population inputs'!C52</f>
        <v>2.2000000000000002</v>
      </c>
      <c r="D2" s="21">
        <f>'Baseline year population inputs'!C53</f>
        <v>2.2000000000000002</v>
      </c>
      <c r="E2" s="21">
        <f>'Baseline year population inputs'!C54</f>
        <v>2.2000000000000002</v>
      </c>
      <c r="F2" s="21">
        <f>'Baseline year population inputs'!C55</f>
        <v>2.2000000000000002</v>
      </c>
    </row>
    <row r="3" spans="1:6" ht="15.75" customHeight="1" x14ac:dyDescent="0.25">
      <c r="A3" s="3" t="s">
        <v>204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5">
      <c r="A4" s="3" t="s">
        <v>205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</v>
      </c>
      <c r="E2" s="60">
        <f>food_insecure</f>
        <v>0</v>
      </c>
      <c r="F2" s="60">
        <f>food_insecure</f>
        <v>0</v>
      </c>
      <c r="G2" s="60">
        <f>food_insecure</f>
        <v>0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</v>
      </c>
      <c r="F5" s="60">
        <f>food_insecure</f>
        <v>0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</v>
      </c>
      <c r="F8" s="60">
        <f>food_insecure</f>
        <v>0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</v>
      </c>
      <c r="F9" s="60">
        <f>food_insecure</f>
        <v>0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</v>
      </c>
      <c r="I15" s="60">
        <f>food_insecure</f>
        <v>0</v>
      </c>
      <c r="J15" s="60">
        <f>food_insecure</f>
        <v>0</v>
      </c>
      <c r="K15" s="60">
        <f>food_insecure</f>
        <v>0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0.10299999999999999</v>
      </c>
      <c r="M24" s="60">
        <f>famplan_unmet_need</f>
        <v>0.10299999999999999</v>
      </c>
      <c r="N24" s="60">
        <f>famplan_unmet_need</f>
        <v>0.10299999999999999</v>
      </c>
      <c r="O24" s="60">
        <f>famplan_unmet_need</f>
        <v>0.10299999999999999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0.10780426177978536</v>
      </c>
      <c r="M25" s="60">
        <f>(1-food_insecure)*(0.49)+food_insecure*(0.7)</f>
        <v>0.49</v>
      </c>
      <c r="N25" s="60">
        <f>(1-food_insecure)*(0.49)+food_insecure*(0.7)</f>
        <v>0.49</v>
      </c>
      <c r="O25" s="60">
        <f>(1-food_insecure)*(0.49)+food_insecure*(0.7)</f>
        <v>0.49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4.6201826477050865E-2</v>
      </c>
      <c r="M26" s="60">
        <f>(1-food_insecure)*(0.21)+food_insecure*(0.3)</f>
        <v>0.21</v>
      </c>
      <c r="N26" s="60">
        <f>(1-food_insecure)*(0.21)+food_insecure*(0.3)</f>
        <v>0.21</v>
      </c>
      <c r="O26" s="60">
        <f>(1-food_insecure)*(0.21)+food_insecure*(0.3)</f>
        <v>0.21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6.6002609252929806E-2</v>
      </c>
      <c r="M27" s="60">
        <f>(1-food_insecure)*(0.3)</f>
        <v>0.3</v>
      </c>
      <c r="N27" s="60">
        <f>(1-food_insecure)*(0.3)</f>
        <v>0.3</v>
      </c>
      <c r="O27" s="60">
        <f>(1-food_insecure)*(0.3)</f>
        <v>0.3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0.77999130249023396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548043.46480000007</v>
      </c>
      <c r="C2" s="49">
        <v>1266000</v>
      </c>
      <c r="D2" s="49">
        <v>2910000</v>
      </c>
      <c r="E2" s="49">
        <v>2801000</v>
      </c>
      <c r="F2" s="49">
        <v>1968000</v>
      </c>
      <c r="G2" s="17">
        <f t="shared" ref="G2:G11" si="0">C2+D2+E2+F2</f>
        <v>8945000</v>
      </c>
      <c r="H2" s="17">
        <f t="shared" ref="H2:H11" si="1">(B2 + stillbirth*B2/(1000-stillbirth))/(1-abortion)</f>
        <v>626204.20910944801</v>
      </c>
      <c r="I2" s="17">
        <f t="shared" ref="I2:I11" si="2">G2-H2</f>
        <v>8318795.7908905521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547513.8354000001</v>
      </c>
      <c r="C3" s="50">
        <v>1251000</v>
      </c>
      <c r="D3" s="50">
        <v>2874000</v>
      </c>
      <c r="E3" s="50">
        <v>2867000</v>
      </c>
      <c r="F3" s="50">
        <v>2030000</v>
      </c>
      <c r="G3" s="17">
        <f t="shared" si="0"/>
        <v>9022000</v>
      </c>
      <c r="H3" s="17">
        <f t="shared" si="1"/>
        <v>625599.04513824894</v>
      </c>
      <c r="I3" s="17">
        <f t="shared" si="2"/>
        <v>8396400.9548617508</v>
      </c>
    </row>
    <row r="4" spans="1:9" ht="15.75" customHeight="1" x14ac:dyDescent="0.25">
      <c r="A4" s="5">
        <f t="shared" si="3"/>
        <v>2023</v>
      </c>
      <c r="B4" s="49">
        <v>546764.96760000009</v>
      </c>
      <c r="C4" s="50">
        <v>1239000</v>
      </c>
      <c r="D4" s="50">
        <v>2834000</v>
      </c>
      <c r="E4" s="50">
        <v>2921000</v>
      </c>
      <c r="F4" s="50">
        <v>2100000</v>
      </c>
      <c r="G4" s="17">
        <f t="shared" si="0"/>
        <v>9094000</v>
      </c>
      <c r="H4" s="17">
        <f t="shared" si="1"/>
        <v>624743.37547234434</v>
      </c>
      <c r="I4" s="17">
        <f t="shared" si="2"/>
        <v>8469256.6245276555</v>
      </c>
    </row>
    <row r="5" spans="1:9" ht="15.75" customHeight="1" x14ac:dyDescent="0.25">
      <c r="A5" s="5">
        <f t="shared" si="3"/>
        <v>2024</v>
      </c>
      <c r="B5" s="49">
        <v>545735.00100000016</v>
      </c>
      <c r="C5" s="50">
        <v>1230000</v>
      </c>
      <c r="D5" s="50">
        <v>2792000</v>
      </c>
      <c r="E5" s="50">
        <v>2965000</v>
      </c>
      <c r="F5" s="50">
        <v>2178000</v>
      </c>
      <c r="G5" s="17">
        <f t="shared" si="0"/>
        <v>9165000</v>
      </c>
      <c r="H5" s="17">
        <f t="shared" si="1"/>
        <v>623566.51731858926</v>
      </c>
      <c r="I5" s="17">
        <f t="shared" si="2"/>
        <v>8541433.4826814104</v>
      </c>
    </row>
    <row r="6" spans="1:9" ht="15.75" customHeight="1" x14ac:dyDescent="0.25">
      <c r="A6" s="5">
        <f t="shared" si="3"/>
        <v>2025</v>
      </c>
      <c r="B6" s="49">
        <v>544381.19999999995</v>
      </c>
      <c r="C6" s="50">
        <v>1224000</v>
      </c>
      <c r="D6" s="50">
        <v>2748000</v>
      </c>
      <c r="E6" s="50">
        <v>2997000</v>
      </c>
      <c r="F6" s="50">
        <v>2263000</v>
      </c>
      <c r="G6" s="17">
        <f t="shared" si="0"/>
        <v>9232000</v>
      </c>
      <c r="H6" s="17">
        <f t="shared" si="1"/>
        <v>622019.64022042684</v>
      </c>
      <c r="I6" s="17">
        <f t="shared" si="2"/>
        <v>8609980.359779574</v>
      </c>
    </row>
    <row r="7" spans="1:9" ht="15.75" customHeight="1" x14ac:dyDescent="0.25">
      <c r="A7" s="5">
        <f t="shared" si="3"/>
        <v>2026</v>
      </c>
      <c r="B7" s="49">
        <v>539632.19200000004</v>
      </c>
      <c r="C7" s="50">
        <v>1225000</v>
      </c>
      <c r="D7" s="50">
        <v>2706000</v>
      </c>
      <c r="E7" s="50">
        <v>3018000</v>
      </c>
      <c r="F7" s="50">
        <v>2354000</v>
      </c>
      <c r="G7" s="17">
        <f t="shared" si="0"/>
        <v>9303000</v>
      </c>
      <c r="H7" s="17">
        <f t="shared" si="1"/>
        <v>616593.33922479383</v>
      </c>
      <c r="I7" s="17">
        <f t="shared" si="2"/>
        <v>8686406.660775207</v>
      </c>
    </row>
    <row r="8" spans="1:9" ht="15.75" customHeight="1" x14ac:dyDescent="0.25">
      <c r="A8" s="5">
        <f t="shared" si="3"/>
        <v>2027</v>
      </c>
      <c r="B8" s="49">
        <v>534490.88</v>
      </c>
      <c r="C8" s="50">
        <v>1230000</v>
      </c>
      <c r="D8" s="50">
        <v>2666000</v>
      </c>
      <c r="E8" s="50">
        <v>3027000</v>
      </c>
      <c r="F8" s="50">
        <v>2450000</v>
      </c>
      <c r="G8" s="17">
        <f t="shared" si="0"/>
        <v>9373000</v>
      </c>
      <c r="H8" s="17">
        <f t="shared" si="1"/>
        <v>610718.78470215236</v>
      </c>
      <c r="I8" s="17">
        <f t="shared" si="2"/>
        <v>8762281.215297848</v>
      </c>
    </row>
    <row r="9" spans="1:9" ht="15.75" customHeight="1" x14ac:dyDescent="0.25">
      <c r="A9" s="5">
        <f t="shared" si="3"/>
        <v>2028</v>
      </c>
      <c r="B9" s="49">
        <v>528966.50400000007</v>
      </c>
      <c r="C9" s="50">
        <v>1238000</v>
      </c>
      <c r="D9" s="50">
        <v>2629000</v>
      </c>
      <c r="E9" s="50">
        <v>3024000</v>
      </c>
      <c r="F9" s="50">
        <v>2549000</v>
      </c>
      <c r="G9" s="17">
        <f t="shared" si="0"/>
        <v>9440000</v>
      </c>
      <c r="H9" s="17">
        <f t="shared" si="1"/>
        <v>604406.53444082395</v>
      </c>
      <c r="I9" s="17">
        <f t="shared" si="2"/>
        <v>8835593.4655591752</v>
      </c>
    </row>
    <row r="10" spans="1:9" ht="15.75" customHeight="1" x14ac:dyDescent="0.25">
      <c r="A10" s="5">
        <f t="shared" si="3"/>
        <v>2029</v>
      </c>
      <c r="B10" s="49">
        <v>523053.96000000008</v>
      </c>
      <c r="C10" s="50">
        <v>1247000</v>
      </c>
      <c r="D10" s="50">
        <v>2597000</v>
      </c>
      <c r="E10" s="50">
        <v>3013000</v>
      </c>
      <c r="F10" s="50">
        <v>2643000</v>
      </c>
      <c r="G10" s="17">
        <f t="shared" si="0"/>
        <v>9500000</v>
      </c>
      <c r="H10" s="17">
        <f t="shared" si="1"/>
        <v>597650.75651964021</v>
      </c>
      <c r="I10" s="17">
        <f t="shared" si="2"/>
        <v>8902349.2434803601</v>
      </c>
    </row>
    <row r="11" spans="1:9" ht="15.75" customHeight="1" x14ac:dyDescent="0.25">
      <c r="A11" s="5">
        <f t="shared" si="3"/>
        <v>2030</v>
      </c>
      <c r="B11" s="49">
        <v>516735.34</v>
      </c>
      <c r="C11" s="50">
        <v>1257000</v>
      </c>
      <c r="D11" s="50">
        <v>2571000</v>
      </c>
      <c r="E11" s="50">
        <v>2993000</v>
      </c>
      <c r="F11" s="50">
        <v>2727000</v>
      </c>
      <c r="G11" s="17">
        <f t="shared" si="0"/>
        <v>9548000</v>
      </c>
      <c r="H11" s="17">
        <f t="shared" si="1"/>
        <v>590430.98893933138</v>
      </c>
      <c r="I11" s="17">
        <f t="shared" si="2"/>
        <v>8957569.0110606682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2.504728848113944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2.504728848113944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1.9870082350473046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1.9870082350473046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1.9941958460752844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1.9941958460752844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1.6521304410133977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1.6521304410133977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3.0690021661566727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3.0690021661566727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2.3571363231900437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2.3571363231900437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0.58640400123549707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0.58640400123549707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0.85398263972330546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0.85398263972330546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0.85398263972330546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0.85398263972330546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0.385230184451893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0.385230184451893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0.8188174732547493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0.8188174732547493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0.8188174732547493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0.8188174732547493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0.90168620472774641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0.90168620472774641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0.88967150931207806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0.88967150931207806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0.88967150931207806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0.88967150931207806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0.67666092948583567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0.69563280784923365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0.69563280784923365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0.61794563912236644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0.61794563912236644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0.61794563912236644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0.61794563912236644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0.66032608695652184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0.66032608695652184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0.66032608695652184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0.66032608695652184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0.76500201541665103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0.78047213350126921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0.78047213350126921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0.71558589306029574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0.71558589306029574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0.71558589306029574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0.71558589306029574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0.75149105367793245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0.75149105367793245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0.75149105367793245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0.75149105367793245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0.48858943636861346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0.51061544109381696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0.51061544109381696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0.42475552109646597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0.42475552109646597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0.42475552109646597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0.42475552109646597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0.47019257348198662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0.47019257348198662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0.47019257348198662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0.47019257348198662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0.65504840475765946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0.67467871933812951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0.67467871933812951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0.59475888153451295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0.59475888153451295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0.59475888153451295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0.59475888153451295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0.6382054992764109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0.6382054992764109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0.6382054992764109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0.6382054992764109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0.96338890563922863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0.96637311742182541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0.96637311742182541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0.95313451955071604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0.95313451955071604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0.95313451955071604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0.95313451955071604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0.9606980034585757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0.9606980034585757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0.9606980034585757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0.9606980034585757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0.90346695977651637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0.91088366447324065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0.91088366447324065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0.87854496872532961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0.87854496872532961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0.87854496872532961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0.87854496872532961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0.89684340829379006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0.89684340829379006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0.89684340829379006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0.89684340829379006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0.85339350814017667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0.85492326614572689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0.85577237281740903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0.85741279646015633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0.84918100850396083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0.84860930795421874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0.84899732800819094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0.85202534433126076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0.768054157326159</v>
      </c>
      <c r="E10" s="90">
        <f>E3*0.9</f>
        <v>0.76943093953115427</v>
      </c>
      <c r="F10" s="90">
        <f>F3*0.9</f>
        <v>0.7701951355356681</v>
      </c>
      <c r="G10" s="90">
        <f>G3*0.9</f>
        <v>0.7716715168141407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0.76426290765356475</v>
      </c>
      <c r="E12" s="90">
        <f>E5*0.9</f>
        <v>0.76374837715879684</v>
      </c>
      <c r="F12" s="90">
        <f>F5*0.9</f>
        <v>0.76409759520737186</v>
      </c>
      <c r="G12" s="90">
        <f>G5*0.9</f>
        <v>0.76682280989813467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0.8960631835471855</v>
      </c>
      <c r="E17" s="90">
        <f>E3*1.05</f>
        <v>0.89766942945301331</v>
      </c>
      <c r="F17" s="90">
        <f>F3*1.05</f>
        <v>0.8985609914582795</v>
      </c>
      <c r="G17" s="90">
        <f>G3*1.05</f>
        <v>0.90028343628316421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0.89164005892915887</v>
      </c>
      <c r="E19" s="90">
        <f>E5*1.05</f>
        <v>0.89103977335192974</v>
      </c>
      <c r="F19" s="90">
        <f>F5*1.05</f>
        <v>0.89144719440860054</v>
      </c>
      <c r="G19" s="90">
        <f>G5*1.05</f>
        <v>0.89462661154782386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7.6905611158664802E-2</v>
      </c>
    </row>
    <row r="5" spans="1:8" ht="15.75" customHeight="1" x14ac:dyDescent="0.25">
      <c r="B5" s="19" t="s">
        <v>70</v>
      </c>
      <c r="C5" s="101">
        <v>1.7802592036688158E-2</v>
      </c>
    </row>
    <row r="6" spans="1:8" ht="15.75" customHeight="1" x14ac:dyDescent="0.25">
      <c r="B6" s="19" t="s">
        <v>71</v>
      </c>
      <c r="C6" s="101">
        <v>0.1248473002572091</v>
      </c>
    </row>
    <row r="7" spans="1:8" ht="15.75" customHeight="1" x14ac:dyDescent="0.25">
      <c r="B7" s="19" t="s">
        <v>72</v>
      </c>
      <c r="C7" s="101">
        <v>0.37513732737683558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0.27063192561096799</v>
      </c>
    </row>
    <row r="10" spans="1:8" ht="15.75" customHeight="1" x14ac:dyDescent="0.25">
      <c r="B10" s="19" t="s">
        <v>75</v>
      </c>
      <c r="C10" s="101">
        <v>0.13467524355963431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3.0649279678178841E-2</v>
      </c>
      <c r="D14" s="55">
        <v>3.0649279678178841E-2</v>
      </c>
      <c r="E14" s="55">
        <v>3.0649279678178841E-2</v>
      </c>
      <c r="F14" s="55">
        <v>3.0649279678178841E-2</v>
      </c>
    </row>
    <row r="15" spans="1:8" ht="15.75" customHeight="1" x14ac:dyDescent="0.25">
      <c r="B15" s="19" t="s">
        <v>82</v>
      </c>
      <c r="C15" s="101">
        <v>0.1014577128053936</v>
      </c>
      <c r="D15" s="101">
        <v>0.1014577128053936</v>
      </c>
      <c r="E15" s="101">
        <v>0.1014577128053936</v>
      </c>
      <c r="F15" s="101">
        <v>0.1014577128053936</v>
      </c>
    </row>
    <row r="16" spans="1:8" ht="15.75" customHeight="1" x14ac:dyDescent="0.25">
      <c r="B16" s="19" t="s">
        <v>83</v>
      </c>
      <c r="C16" s="101">
        <v>2.356300864698287E-2</v>
      </c>
      <c r="D16" s="101">
        <v>2.356300864698287E-2</v>
      </c>
      <c r="E16" s="101">
        <v>2.356300864698287E-2</v>
      </c>
      <c r="F16" s="101">
        <v>2.356300864698287E-2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1.0566919779154539E-3</v>
      </c>
      <c r="D18" s="101">
        <v>1.0566919779154539E-3</v>
      </c>
      <c r="E18" s="101">
        <v>1.0566919779154539E-3</v>
      </c>
      <c r="F18" s="101">
        <v>1.0566919779154539E-3</v>
      </c>
    </row>
    <row r="19" spans="1:8" ht="15.75" customHeight="1" x14ac:dyDescent="0.25">
      <c r="B19" s="19" t="s">
        <v>86</v>
      </c>
      <c r="C19" s="101">
        <v>3.7482634084108742E-2</v>
      </c>
      <c r="D19" s="101">
        <v>3.7482634084108742E-2</v>
      </c>
      <c r="E19" s="101">
        <v>3.7482634084108742E-2</v>
      </c>
      <c r="F19" s="101">
        <v>3.7482634084108742E-2</v>
      </c>
    </row>
    <row r="20" spans="1:8" ht="15.75" customHeight="1" x14ac:dyDescent="0.25">
      <c r="B20" s="19" t="s">
        <v>87</v>
      </c>
      <c r="C20" s="101">
        <v>1.1454076403589379E-2</v>
      </c>
      <c r="D20" s="101">
        <v>1.1454076403589379E-2</v>
      </c>
      <c r="E20" s="101">
        <v>1.1454076403589379E-2</v>
      </c>
      <c r="F20" s="101">
        <v>1.1454076403589379E-2</v>
      </c>
    </row>
    <row r="21" spans="1:8" ht="15.75" customHeight="1" x14ac:dyDescent="0.25">
      <c r="B21" s="19" t="s">
        <v>88</v>
      </c>
      <c r="C21" s="101">
        <v>0.15827820108656229</v>
      </c>
      <c r="D21" s="101">
        <v>0.15827820108656229</v>
      </c>
      <c r="E21" s="101">
        <v>0.15827820108656229</v>
      </c>
      <c r="F21" s="101">
        <v>0.15827820108656229</v>
      </c>
    </row>
    <row r="22" spans="1:8" ht="15.75" customHeight="1" x14ac:dyDescent="0.25">
      <c r="B22" s="19" t="s">
        <v>89</v>
      </c>
      <c r="C22" s="101">
        <v>0.63605839531726882</v>
      </c>
      <c r="D22" s="101">
        <v>0.63605839531726882</v>
      </c>
      <c r="E22" s="101">
        <v>0.63605839531726882</v>
      </c>
      <c r="F22" s="101">
        <v>0.63605839531726882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2.386251E-2</v>
      </c>
    </row>
    <row r="27" spans="1:8" ht="15.75" customHeight="1" x14ac:dyDescent="0.25">
      <c r="B27" s="19" t="s">
        <v>92</v>
      </c>
      <c r="C27" s="101">
        <v>5.5546280000000007E-3</v>
      </c>
    </row>
    <row r="28" spans="1:8" ht="15.75" customHeight="1" x14ac:dyDescent="0.25">
      <c r="B28" s="19" t="s">
        <v>93</v>
      </c>
      <c r="C28" s="101">
        <v>0.152936821</v>
      </c>
    </row>
    <row r="29" spans="1:8" ht="15.75" customHeight="1" x14ac:dyDescent="0.25">
      <c r="B29" s="19" t="s">
        <v>94</v>
      </c>
      <c r="C29" s="101">
        <v>0.11069707199999999</v>
      </c>
    </row>
    <row r="30" spans="1:8" ht="15.75" customHeight="1" x14ac:dyDescent="0.25">
      <c r="B30" s="19" t="s">
        <v>95</v>
      </c>
      <c r="C30" s="101">
        <v>5.7770492999999999E-2</v>
      </c>
    </row>
    <row r="31" spans="1:8" ht="15.75" customHeight="1" x14ac:dyDescent="0.25">
      <c r="B31" s="19" t="s">
        <v>96</v>
      </c>
      <c r="C31" s="101">
        <v>9.4773582999999995E-2</v>
      </c>
    </row>
    <row r="32" spans="1:8" ht="15.75" customHeight="1" x14ac:dyDescent="0.25">
      <c r="B32" s="19" t="s">
        <v>97</v>
      </c>
      <c r="C32" s="101">
        <v>0.20791595299999999</v>
      </c>
    </row>
    <row r="33" spans="2:3" ht="15.75" customHeight="1" x14ac:dyDescent="0.25">
      <c r="B33" s="19" t="s">
        <v>98</v>
      </c>
      <c r="C33" s="101">
        <v>0.13742104999999999</v>
      </c>
    </row>
    <row r="34" spans="2:3" ht="15.75" customHeight="1" x14ac:dyDescent="0.25">
      <c r="B34" s="19" t="s">
        <v>99</v>
      </c>
      <c r="C34" s="101">
        <v>0.20906789100000001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5">
      <c r="B4" s="5" t="s">
        <v>104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5">
      <c r="B5" s="5" t="s">
        <v>105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5">
      <c r="B10" s="5" t="s">
        <v>109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5">
      <c r="B11" s="5" t="s">
        <v>110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0.20510380375000001</v>
      </c>
      <c r="D14" s="54">
        <v>0.18616108902699999</v>
      </c>
      <c r="E14" s="54">
        <v>0.18616108902699999</v>
      </c>
      <c r="F14" s="54">
        <v>0.111192412666</v>
      </c>
      <c r="G14" s="54">
        <v>0.111192412666</v>
      </c>
      <c r="H14" s="45">
        <v>0.371</v>
      </c>
      <c r="I14" s="55">
        <v>0.371</v>
      </c>
      <c r="J14" s="55">
        <v>0.371</v>
      </c>
      <c r="K14" s="55">
        <v>0.371</v>
      </c>
      <c r="L14" s="45">
        <v>0.24399999999999999</v>
      </c>
      <c r="M14" s="55">
        <v>0.24399999999999999</v>
      </c>
      <c r="N14" s="55">
        <v>0.24399999999999999</v>
      </c>
      <c r="O14" s="55">
        <v>0.24399999999999999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0.12217725933681876</v>
      </c>
      <c r="D15" s="52">
        <f t="shared" si="0"/>
        <v>0.11089336831704849</v>
      </c>
      <c r="E15" s="52">
        <f t="shared" si="0"/>
        <v>0.11089336831704849</v>
      </c>
      <c r="F15" s="52">
        <f t="shared" si="0"/>
        <v>6.623565233894621E-2</v>
      </c>
      <c r="G15" s="52">
        <f t="shared" si="0"/>
        <v>6.623565233894621E-2</v>
      </c>
      <c r="H15" s="52">
        <f t="shared" si="0"/>
        <v>0.22099913500000001</v>
      </c>
      <c r="I15" s="52">
        <f t="shared" si="0"/>
        <v>0.22099913500000001</v>
      </c>
      <c r="J15" s="52">
        <f t="shared" si="0"/>
        <v>0.22099913500000001</v>
      </c>
      <c r="K15" s="52">
        <f t="shared" si="0"/>
        <v>0.22099913500000001</v>
      </c>
      <c r="L15" s="52">
        <f t="shared" si="0"/>
        <v>0.14534714000000001</v>
      </c>
      <c r="M15" s="52">
        <f t="shared" si="0"/>
        <v>0.14534714000000001</v>
      </c>
      <c r="N15" s="52">
        <f t="shared" si="0"/>
        <v>0.14534714000000001</v>
      </c>
      <c r="O15" s="52">
        <f t="shared" si="0"/>
        <v>0.14534714000000001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0.62783992564380298</v>
      </c>
      <c r="D2" s="53">
        <v>0.43262884734375001</v>
      </c>
      <c r="E2" s="53"/>
      <c r="F2" s="53"/>
      <c r="G2" s="53"/>
    </row>
    <row r="3" spans="1:7" x14ac:dyDescent="0.25">
      <c r="B3" s="3" t="s">
        <v>120</v>
      </c>
      <c r="C3" s="53">
        <v>0.14720586077719799</v>
      </c>
      <c r="D3" s="53">
        <v>0.177978600203125</v>
      </c>
      <c r="E3" s="53"/>
      <c r="F3" s="53"/>
      <c r="G3" s="53"/>
    </row>
    <row r="4" spans="1:7" x14ac:dyDescent="0.25">
      <c r="B4" s="3" t="s">
        <v>121</v>
      </c>
      <c r="C4" s="53">
        <v>0.18765317901068701</v>
      </c>
      <c r="D4" s="53">
        <v>0.32684205140624989</v>
      </c>
      <c r="E4" s="53">
        <v>0.87710333811609398</v>
      </c>
      <c r="F4" s="53">
        <v>0.70024838180918392</v>
      </c>
      <c r="G4" s="53"/>
    </row>
    <row r="5" spans="1:7" x14ac:dyDescent="0.25">
      <c r="B5" s="3" t="s">
        <v>122</v>
      </c>
      <c r="C5" s="52">
        <v>3.74988743882404E-2</v>
      </c>
      <c r="D5" s="52">
        <v>6.2550492506879399E-2</v>
      </c>
      <c r="E5" s="52">
        <f>1-SUM(E2:E4)</f>
        <v>0.12289666188390602</v>
      </c>
      <c r="F5" s="52">
        <f>1-SUM(F2:F4)</f>
        <v>0.29975161819081608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2024-03-15T01:42:14Z</dcterms:modified>
</cp:coreProperties>
</file>