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EA9C52BE-2D36-40FE-9875-B306A0B40C6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39" i="2"/>
  <c r="H39" i="2"/>
  <c r="G39" i="2"/>
  <c r="H38" i="2"/>
  <c r="G38" i="2"/>
  <c r="I38" i="2" s="1"/>
  <c r="A27" i="2"/>
  <c r="A14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A15" i="2" l="1"/>
  <c r="D19" i="26"/>
  <c r="A30" i="2"/>
  <c r="E19" i="26"/>
  <c r="I6" i="2"/>
  <c r="I10" i="2"/>
  <c r="A19" i="2"/>
  <c r="A31" i="2"/>
  <c r="A29" i="2"/>
  <c r="A18" i="2"/>
  <c r="A3" i="2"/>
  <c r="A4" i="2" s="1"/>
  <c r="A5" i="2" s="1"/>
  <c r="A6" i="2" s="1"/>
  <c r="A7" i="2" s="1"/>
  <c r="A8" i="2" s="1"/>
  <c r="A9" i="2" s="1"/>
  <c r="A10" i="2" s="1"/>
  <c r="A11" i="2" s="1"/>
  <c r="A21" i="2"/>
  <c r="A34" i="2"/>
  <c r="A22" i="2"/>
  <c r="A35" i="2"/>
  <c r="A40" i="2"/>
  <c r="A23" i="2"/>
  <c r="A37" i="2"/>
  <c r="I40" i="2"/>
  <c r="G12" i="26"/>
  <c r="I4" i="2"/>
  <c r="I8" i="2"/>
  <c r="A13" i="2"/>
  <c r="A26" i="2"/>
  <c r="A38" i="2"/>
  <c r="E10" i="26"/>
  <c r="A16" i="2"/>
  <c r="A24" i="2"/>
  <c r="A32" i="2"/>
  <c r="F10" i="26"/>
  <c r="D17" i="26"/>
  <c r="A17" i="2"/>
  <c r="A25" i="2"/>
  <c r="A33" i="2"/>
  <c r="G10" i="26"/>
  <c r="A39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<sst xmlns="http://schemas.openxmlformats.org/spreadsheetml/2006/main" count="2092" uniqueCount="341">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</sst>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177791.857421875</v>
      </c>
    </row>
    <row r="8" spans="1:3" ht="15" customHeight="1" x14ac:dyDescent="0.25">
      <c r="B8" s="5" t="s">
        <v>44</v>
      </c>
      <c r="C8" s="44">
        <v>2.1000000000000001E-2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0.88051116943359409</v>
      </c>
    </row>
    <row r="11" spans="1:3" ht="15" customHeight="1" x14ac:dyDescent="0.25">
      <c r="B11" s="5" t="s">
        <v>49</v>
      </c>
      <c r="C11" s="45">
        <v>0.96</v>
      </c>
    </row>
    <row r="12" spans="1:3" ht="15" customHeight="1" x14ac:dyDescent="0.25">
      <c r="B12" s="5" t="s">
        <v>41</v>
      </c>
      <c r="C12" s="45">
        <v>0.56999999999999995</v>
      </c>
    </row>
    <row r="13" spans="1:3" ht="15" customHeight="1" x14ac:dyDescent="0.25">
      <c r="B13" s="5" t="s">
        <v>62</v>
      </c>
      <c r="C13" s="45">
        <v>0.59799999999999998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0.11559999999999999</v>
      </c>
    </row>
    <row r="24" spans="1:3" ht="15" customHeight="1" x14ac:dyDescent="0.25">
      <c r="B24" s="15" t="s">
        <v>46</v>
      </c>
      <c r="C24" s="45">
        <v>0.64219999999999999</v>
      </c>
    </row>
    <row r="25" spans="1:3" ht="15" customHeight="1" x14ac:dyDescent="0.25">
      <c r="B25" s="15" t="s">
        <v>47</v>
      </c>
      <c r="C25" s="45">
        <v>0.23319999999999999</v>
      </c>
    </row>
    <row r="26" spans="1:3" ht="15" customHeight="1" x14ac:dyDescent="0.25">
      <c r="B26" s="15" t="s">
        <v>48</v>
      </c>
      <c r="C26" s="45">
        <v>9.0000000000000011E-3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0.44338135344044599</v>
      </c>
    </row>
    <row r="30" spans="1:3" ht="14.25" customHeight="1" x14ac:dyDescent="0.25">
      <c r="B30" s="25" t="s">
        <v>63</v>
      </c>
      <c r="C30" s="99">
        <v>5.9529081968315099E-2</v>
      </c>
    </row>
    <row r="31" spans="1:3" ht="14.25" customHeight="1" x14ac:dyDescent="0.25">
      <c r="B31" s="25" t="s">
        <v>10</v>
      </c>
      <c r="C31" s="99">
        <v>6.7946136238639404E-2</v>
      </c>
    </row>
    <row r="32" spans="1:3" ht="14.25" customHeight="1" x14ac:dyDescent="0.25">
      <c r="B32" s="25" t="s">
        <v>11</v>
      </c>
      <c r="C32" s="99">
        <v>0.4291434283526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6.4044000232725597</v>
      </c>
    </row>
    <row r="38" spans="1:5" ht="15" customHeight="1" x14ac:dyDescent="0.25">
      <c r="B38" s="11" t="s">
        <v>35</v>
      </c>
      <c r="C38" s="43">
        <v>10.5087235091144</v>
      </c>
      <c r="D38" s="12"/>
      <c r="E38" s="13"/>
    </row>
    <row r="39" spans="1:5" ht="15" customHeight="1" x14ac:dyDescent="0.25">
      <c r="B39" s="11" t="s">
        <v>61</v>
      </c>
      <c r="C39" s="43">
        <v>11.7888017002031</v>
      </c>
      <c r="D39" s="12"/>
      <c r="E39" s="12"/>
    </row>
    <row r="40" spans="1:5" ht="15" customHeight="1" x14ac:dyDescent="0.25">
      <c r="B40" s="11" t="s">
        <v>36</v>
      </c>
      <c r="C40" s="100">
        <v>0.26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12.87653581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8.1828000000000005E-3</v>
      </c>
      <c r="D45" s="12"/>
    </row>
    <row r="46" spans="1:5" ht="15.75" customHeight="1" x14ac:dyDescent="0.25">
      <c r="B46" s="11" t="s">
        <v>51</v>
      </c>
      <c r="C46" s="45">
        <v>6.845989999999999E-2</v>
      </c>
      <c r="D46" s="12"/>
    </row>
    <row r="47" spans="1:5" ht="15.75" customHeight="1" x14ac:dyDescent="0.25">
      <c r="B47" s="11" t="s">
        <v>59</v>
      </c>
      <c r="C47" s="45">
        <v>7.8889399999999998E-2</v>
      </c>
      <c r="D47" s="12"/>
      <c r="E47" s="13"/>
    </row>
    <row r="48" spans="1:5" ht="15" customHeight="1" x14ac:dyDescent="0.25">
      <c r="B48" s="11" t="s">
        <v>58</v>
      </c>
      <c r="C48" s="46">
        <v>0.84446789999999994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0.60118799999999994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8.9790992999999902E-2</v>
      </c>
    </row>
    <row r="63" spans="1:4" ht="15.75" customHeight="1" x14ac:dyDescent="0.3">
      <c r="A63" s="4"/>
    </row>
  </sheetData>
  <sheetProtection algorithmName="SHA-512" hashValue="u6hMDUpdLn822MLUhy30JKAtc/YamuebmeS70JJwgeQb0lD9/+8ynyxezYDz6cdcR+WAJncvpK58s437YFeVqg==" saltValue="tJxPDFH0DS4Jt2kB2dC4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0.17994189886432399</v>
      </c>
      <c r="C2" s="98">
        <v>0.95</v>
      </c>
      <c r="D2" s="56">
        <v>54.653082799861807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39.804453792134552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361.46883569981048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5.2075674297839774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12.93675323593046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12.93675323593046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12.93675323593046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12.93675323593046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12.93675323593046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12.93675323593046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0.245609356621379</v>
      </c>
      <c r="C16" s="98">
        <v>0.95</v>
      </c>
      <c r="D16" s="56">
        <v>0.64351903582580905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8.3490838120479509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8.3490838120479509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0.43367782235145602</v>
      </c>
      <c r="C21" s="98">
        <v>0.95</v>
      </c>
      <c r="D21" s="56">
        <v>48.402555773686338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22.285157611304289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0.01</v>
      </c>
      <c r="C23" s="98">
        <v>0.95</v>
      </c>
      <c r="D23" s="56">
        <v>4.2321962823102757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0.98077868249637201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0.23076371653609501</v>
      </c>
      <c r="C27" s="98">
        <v>0.95</v>
      </c>
      <c r="D27" s="56">
        <v>18.478532540848281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0.36939450000000001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105.9420671559127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1.943813180751375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0.40002630000000011</v>
      </c>
      <c r="C32" s="98">
        <v>0.95</v>
      </c>
      <c r="D32" s="56">
        <v>1.373975774619224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0.93642307269535496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3.66181209683418E-2</v>
      </c>
      <c r="C38" s="98">
        <v>0.95</v>
      </c>
      <c r="D38" s="56">
        <v>2.4094410013032479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0.36308820000000003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GHugBdFMRkQ5EeoDALdjgEhCyncSchk/2P8ltxun25pBZa9iBhW3+o7UAYIMrFvrub4a0tn9kEy7l3zLSeW9mQ==" saltValue="Kd7UkBc0KVE8Bdfsv9xs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LlpOzs8T7rZ3RBrRQuPmy+uy4kHpfGGjM/NgBdOMAiVwpnnbtTnbAjhW6qYB/5t3X6ni6mW7bPhnKsB6LvqWsA==" saltValue="la5Osya98tXIZmhOJ+Ol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+/CQuBKs+LGTqC+VZK7wwxS5V0brApe1FJvpkcGc6WIXrxPz+5nq9BlqdY9tZNrrCcnTxwm+6OQAISqiUCzxuw==" saltValue="Obh1tfyp11vQuTFrERLkg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0.12033520713448521</v>
      </c>
      <c r="C3" s="21">
        <f>frac_mam_1_5months * 2.6</f>
        <v>0.12033520713448521</v>
      </c>
      <c r="D3" s="21">
        <f>frac_mam_6_11months * 2.6</f>
        <v>5.0864489376545002E-2</v>
      </c>
      <c r="E3" s="21">
        <f>frac_mam_12_23months * 2.6</f>
        <v>2.74765394628049E-2</v>
      </c>
      <c r="F3" s="21">
        <f>frac_mam_24_59months * 2.6</f>
        <v>8.0181864649057341E-2</v>
      </c>
    </row>
    <row r="4" spans="1:6" ht="15.75" customHeight="1" x14ac:dyDescent="0.25">
      <c r="A4" s="3" t="s">
        <v>207</v>
      </c>
      <c r="B4" s="21">
        <f>frac_sam_1month * 2.6</f>
        <v>4.4465827941894576E-2</v>
      </c>
      <c r="C4" s="21">
        <f>frac_sam_1_5months * 2.6</f>
        <v>4.4465827941894576E-2</v>
      </c>
      <c r="D4" s="21">
        <f>frac_sam_6_11months * 2.6</f>
        <v>3.7502976134419379E-2</v>
      </c>
      <c r="E4" s="21">
        <f>frac_sam_12_23months * 2.6</f>
        <v>1.4363074768334502E-2</v>
      </c>
      <c r="F4" s="21">
        <f>frac_sam_24_59months * 2.6</f>
        <v>5.8252875134348958E-2</v>
      </c>
    </row>
  </sheetData>
  <sheetProtection algorithmName="SHA-512" hashValue="BUfB3UGpsz8PiuEDZ5kNeI4rxKGJXPOWYABA1dp0E5KT7g09zUxtFTOFl8eOanlfwk9xg1Sn1qt89ql7YSIpPw==" saltValue="xo1ThuPeL0AzqXiCBf8g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2.1000000000000001E-2</v>
      </c>
      <c r="E2" s="60">
        <f>food_insecure</f>
        <v>2.1000000000000001E-2</v>
      </c>
      <c r="F2" s="60">
        <f>food_insecure</f>
        <v>2.1000000000000001E-2</v>
      </c>
      <c r="G2" s="60">
        <f>food_insecure</f>
        <v>2.1000000000000001E-2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2.1000000000000001E-2</v>
      </c>
      <c r="F5" s="60">
        <f>food_insecure</f>
        <v>2.1000000000000001E-2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2.1000000000000001E-2</v>
      </c>
      <c r="F8" s="60">
        <f>food_insecure</f>
        <v>2.1000000000000001E-2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2.1000000000000001E-2</v>
      </c>
      <c r="F9" s="60">
        <f>food_insecure</f>
        <v>2.1000000000000001E-2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0.56999999999999995</v>
      </c>
      <c r="E10" s="60">
        <f>IF(ISBLANK(comm_deliv), frac_children_health_facility,1)</f>
        <v>0.56999999999999995</v>
      </c>
      <c r="F10" s="60">
        <f>IF(ISBLANK(comm_deliv), frac_children_health_facility,1)</f>
        <v>0.56999999999999995</v>
      </c>
      <c r="G10" s="60">
        <f>IF(ISBLANK(comm_deliv), frac_children_health_facility,1)</f>
        <v>0.56999999999999995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2.1000000000000001E-2</v>
      </c>
      <c r="I15" s="60">
        <f>food_insecure</f>
        <v>2.1000000000000001E-2</v>
      </c>
      <c r="J15" s="60">
        <f>food_insecure</f>
        <v>2.1000000000000001E-2</v>
      </c>
      <c r="K15" s="60">
        <f>food_insecure</f>
        <v>2.1000000000000001E-2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0.59799999999999998</v>
      </c>
      <c r="M24" s="60">
        <f>famplan_unmet_need</f>
        <v>0.59799999999999998</v>
      </c>
      <c r="N24" s="60">
        <f>famplan_unmet_need</f>
        <v>0.59799999999999998</v>
      </c>
      <c r="O24" s="60">
        <f>famplan_unmet_need</f>
        <v>0.59799999999999998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5.907647272033674E-2</v>
      </c>
      <c r="M25" s="60">
        <f>(1-food_insecure)*(0.49)+food_insecure*(0.7)</f>
        <v>0.49440999999999996</v>
      </c>
      <c r="N25" s="60">
        <f>(1-food_insecure)*(0.49)+food_insecure*(0.7)</f>
        <v>0.49440999999999996</v>
      </c>
      <c r="O25" s="60">
        <f>(1-food_insecure)*(0.49)+food_insecure*(0.7)</f>
        <v>0.49440999999999996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2.5318488308715748E-2</v>
      </c>
      <c r="M26" s="60">
        <f>(1-food_insecure)*(0.21)+food_insecure*(0.3)</f>
        <v>0.21189</v>
      </c>
      <c r="N26" s="60">
        <f>(1-food_insecure)*(0.21)+food_insecure*(0.3)</f>
        <v>0.21189</v>
      </c>
      <c r="O26" s="60">
        <f>(1-food_insecure)*(0.21)+food_insecure*(0.3)</f>
        <v>0.21189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3.5093869537353412E-2</v>
      </c>
      <c r="M27" s="60">
        <f>(1-food_insecure)*(0.3)</f>
        <v>0.29369999999999996</v>
      </c>
      <c r="N27" s="60">
        <f>(1-food_insecure)*(0.3)</f>
        <v>0.29369999999999996</v>
      </c>
      <c r="O27" s="60">
        <f>(1-food_insecure)*(0.3)</f>
        <v>0.29369999999999996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0.88051116943359409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OWk5t10NiUcFy0zefj20hRmSI//tPTnZ6k63XEGBkQMafSpwhUC8R317kWbDOcaIw45QPhuPWOCnHbRGOjaeDA==" saltValue="S7Fb6qf0M4MzV17w+ksM4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D0OjkChb/aIR+sa5B2cYtrf49I55JRggy27/yZBl1pSZDDo0nWDy3/VPlXTVMOJOpnmscuTHO39dOkQKQD15Ew==" saltValue="o39M1EQT2f4qVrgKEbstt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9nZqwqANjdNAUfSJ7PolRZ0Cg3PbPnzo5MGZgX16V3x43oMMJ1Lo2VP9rKiEDyozm22T7LImVO8VSWGYPRcYQ==" saltValue="6+9LZhMCvTtk7ezUpvUq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/GhaabNp9SMabC4Atimv7BNNJeHQ30onMyuhxMYD7X2XZxDj7F96pt/oEeirdEzhTJJGmh956Nq6jw/dOaIeg==" saltValue="SIIyZm9n1Pw/YzRCBR1AR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oxNEzt63SduzJ2HBzvQg6U3qxCfcQgjvDYT6eXxB1TRmwJtszJc/QlDDxqKjz6i6s2o4MiLyxvmxjS7lMVBNg==" saltValue="wTWlypn3qS9Zj0hB5zBEf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qCxR6N1WJMZWxsmSDiALAXSI43SHNQZPWkzXPVql96h0Qbz2+YtXGOpH+UjwX1CGlvz4iJCGA3gGwDNcP65nQ==" saltValue="xUikEQU3KfXqUaLg9K0+T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34395.648000000001</v>
      </c>
      <c r="C2" s="49">
        <v>81000</v>
      </c>
      <c r="D2" s="49">
        <v>193000</v>
      </c>
      <c r="E2" s="49">
        <v>271000</v>
      </c>
      <c r="F2" s="49">
        <v>198000</v>
      </c>
      <c r="G2" s="17">
        <f t="shared" ref="G2:G11" si="0">C2+D2+E2+F2</f>
        <v>743000</v>
      </c>
      <c r="H2" s="17">
        <f t="shared" ref="H2:H11" si="1">(B2 + stillbirth*B2/(1000-stillbirth))/(1-abortion)</f>
        <v>39595.820638744772</v>
      </c>
      <c r="I2" s="17">
        <f t="shared" ref="I2:I11" si="2">G2-H2</f>
        <v>703404.17936125526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33502.476000000002</v>
      </c>
      <c r="C3" s="50">
        <v>83000</v>
      </c>
      <c r="D3" s="50">
        <v>182000</v>
      </c>
      <c r="E3" s="50">
        <v>272000</v>
      </c>
      <c r="F3" s="50">
        <v>206000</v>
      </c>
      <c r="G3" s="17">
        <f t="shared" si="0"/>
        <v>743000</v>
      </c>
      <c r="H3" s="17">
        <f t="shared" si="1"/>
        <v>38567.612700590827</v>
      </c>
      <c r="I3" s="17">
        <f t="shared" si="2"/>
        <v>704432.38729940914</v>
      </c>
    </row>
    <row r="4" spans="1:9" ht="15.75" customHeight="1" x14ac:dyDescent="0.25">
      <c r="A4" s="5">
        <f t="shared" si="3"/>
        <v>2023</v>
      </c>
      <c r="B4" s="49">
        <v>32598.212399999989</v>
      </c>
      <c r="C4" s="50">
        <v>86000</v>
      </c>
      <c r="D4" s="50">
        <v>172000</v>
      </c>
      <c r="E4" s="50">
        <v>270000</v>
      </c>
      <c r="F4" s="50">
        <v>213000</v>
      </c>
      <c r="G4" s="17">
        <f t="shared" si="0"/>
        <v>741000</v>
      </c>
      <c r="H4" s="17">
        <f t="shared" si="1"/>
        <v>37526.63625741563</v>
      </c>
      <c r="I4" s="17">
        <f t="shared" si="2"/>
        <v>703473.36374258436</v>
      </c>
    </row>
    <row r="5" spans="1:9" ht="15.75" customHeight="1" x14ac:dyDescent="0.25">
      <c r="A5" s="5">
        <f t="shared" si="3"/>
        <v>2024</v>
      </c>
      <c r="B5" s="49">
        <v>31683.768599999989</v>
      </c>
      <c r="C5" s="50">
        <v>89000</v>
      </c>
      <c r="D5" s="50">
        <v>164000</v>
      </c>
      <c r="E5" s="50">
        <v>266000</v>
      </c>
      <c r="F5" s="50">
        <v>222000</v>
      </c>
      <c r="G5" s="17">
        <f t="shared" si="0"/>
        <v>741000</v>
      </c>
      <c r="H5" s="17">
        <f t="shared" si="1"/>
        <v>36473.94050099283</v>
      </c>
      <c r="I5" s="17">
        <f t="shared" si="2"/>
        <v>704526.05949900718</v>
      </c>
    </row>
    <row r="6" spans="1:9" ht="15.75" customHeight="1" x14ac:dyDescent="0.25">
      <c r="A6" s="5">
        <f t="shared" si="3"/>
        <v>2025</v>
      </c>
      <c r="B6" s="49">
        <v>30760.056</v>
      </c>
      <c r="C6" s="50">
        <v>91000</v>
      </c>
      <c r="D6" s="50">
        <v>159000</v>
      </c>
      <c r="E6" s="50">
        <v>260000</v>
      </c>
      <c r="F6" s="50">
        <v>230000</v>
      </c>
      <c r="G6" s="17">
        <f t="shared" si="0"/>
        <v>740000</v>
      </c>
      <c r="H6" s="17">
        <f t="shared" si="1"/>
        <v>35410.574623096065</v>
      </c>
      <c r="I6" s="17">
        <f t="shared" si="2"/>
        <v>704589.42537690396</v>
      </c>
    </row>
    <row r="7" spans="1:9" ht="15.75" customHeight="1" x14ac:dyDescent="0.25">
      <c r="A7" s="5">
        <f t="shared" si="3"/>
        <v>2026</v>
      </c>
      <c r="B7" s="49">
        <v>30223.299599999998</v>
      </c>
      <c r="C7" s="50">
        <v>93000</v>
      </c>
      <c r="D7" s="50">
        <v>157000</v>
      </c>
      <c r="E7" s="50">
        <v>250000</v>
      </c>
      <c r="F7" s="50">
        <v>238000</v>
      </c>
      <c r="G7" s="17">
        <f t="shared" si="0"/>
        <v>738000</v>
      </c>
      <c r="H7" s="17">
        <f t="shared" si="1"/>
        <v>34792.667667509755</v>
      </c>
      <c r="I7" s="17">
        <f t="shared" si="2"/>
        <v>703207.33233249024</v>
      </c>
    </row>
    <row r="8" spans="1:9" ht="15.75" customHeight="1" x14ac:dyDescent="0.25">
      <c r="A8" s="5">
        <f t="shared" si="3"/>
        <v>2027</v>
      </c>
      <c r="B8" s="49">
        <v>29667.299200000001</v>
      </c>
      <c r="C8" s="50">
        <v>94000</v>
      </c>
      <c r="D8" s="50">
        <v>157000</v>
      </c>
      <c r="E8" s="50">
        <v>238000</v>
      </c>
      <c r="F8" s="50">
        <v>247000</v>
      </c>
      <c r="G8" s="17">
        <f t="shared" si="0"/>
        <v>736000</v>
      </c>
      <c r="H8" s="17">
        <f t="shared" si="1"/>
        <v>34152.607270523768</v>
      </c>
      <c r="I8" s="17">
        <f t="shared" si="2"/>
        <v>701847.39272947621</v>
      </c>
    </row>
    <row r="9" spans="1:9" ht="15.75" customHeight="1" x14ac:dyDescent="0.25">
      <c r="A9" s="5">
        <f t="shared" si="3"/>
        <v>2028</v>
      </c>
      <c r="B9" s="49">
        <v>29103.056</v>
      </c>
      <c r="C9" s="50">
        <v>95000</v>
      </c>
      <c r="D9" s="50">
        <v>159000</v>
      </c>
      <c r="E9" s="50">
        <v>226000</v>
      </c>
      <c r="F9" s="50">
        <v>254000</v>
      </c>
      <c r="G9" s="17">
        <f t="shared" si="0"/>
        <v>734000</v>
      </c>
      <c r="H9" s="17">
        <f t="shared" si="1"/>
        <v>33503.057869860306</v>
      </c>
      <c r="I9" s="17">
        <f t="shared" si="2"/>
        <v>700496.94213013968</v>
      </c>
    </row>
    <row r="10" spans="1:9" ht="15.75" customHeight="1" x14ac:dyDescent="0.25">
      <c r="A10" s="5">
        <f t="shared" si="3"/>
        <v>2029</v>
      </c>
      <c r="B10" s="49">
        <v>28540.881600000001</v>
      </c>
      <c r="C10" s="50">
        <v>95000</v>
      </c>
      <c r="D10" s="50">
        <v>162000</v>
      </c>
      <c r="E10" s="50">
        <v>212000</v>
      </c>
      <c r="F10" s="50">
        <v>260000</v>
      </c>
      <c r="G10" s="17">
        <f t="shared" si="0"/>
        <v>729000</v>
      </c>
      <c r="H10" s="17">
        <f t="shared" si="1"/>
        <v>32855.890044730397</v>
      </c>
      <c r="I10" s="17">
        <f t="shared" si="2"/>
        <v>696144.10995526961</v>
      </c>
    </row>
    <row r="11" spans="1:9" ht="15.75" customHeight="1" x14ac:dyDescent="0.25">
      <c r="A11" s="5">
        <f t="shared" si="3"/>
        <v>2030</v>
      </c>
      <c r="B11" s="49">
        <v>27971.153999999999</v>
      </c>
      <c r="C11" s="50">
        <v>95000</v>
      </c>
      <c r="D11" s="50">
        <v>166000</v>
      </c>
      <c r="E11" s="50">
        <v>200000</v>
      </c>
      <c r="F11" s="50">
        <v>264000</v>
      </c>
      <c r="G11" s="17">
        <f t="shared" si="0"/>
        <v>725000</v>
      </c>
      <c r="H11" s="17">
        <f t="shared" si="1"/>
        <v>32200.027074434191</v>
      </c>
      <c r="I11" s="17">
        <f t="shared" si="2"/>
        <v>692799.97292556579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T4tB4/8Yd/01uUjXU8029JthRHiAK5s8XyBLgle7QagekD/pUpNgTnrwQrRR8OXL52sDCTK9BHIb87hyegCZg==" saltValue="mjdZfmcFyA2QRoTKCIshM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3.7523816381743642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3.7523816381743642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1.9333742462377939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1.9333742462377939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2.818537868079491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2.818537868079491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1.6166936984071139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1.6166936984071139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4.7845247524897507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4.7845247524897507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2.2833895885769664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2.2833895885769664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UanQx4imDgPEprykpcoINKCiz69ocovxPp+fcvOJugU2WWW8rcz836Ul5OgAtkBFd3dSVtXvlk4F6TYb/b5/6g==" saltValue="s6Oen/0OBNKIhzbvf6gto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o4GiEXKcd57h53nEZZPrKdxkqPZ1hAryRxw0qmcKWoDYZ6UexTwZMApk6iOYNKMEzXDEyZtKr35kyHSZgG2jw==" saltValue="6K1UsA2AMjUAIiv87uBF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gWxWN4Pc5e2IG5CDLR6MByna7MRGkm+USda4UBqRHGI+Phk8/oYEPELwfEZ0WN2p4OilzSgBuDLeU1wXe7gUHQ==" saltValue="VkPa5RWsVMArwfUkrRhZ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0.60525304589759399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0.60525304589759399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0.86347623942137164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0.86347623942137164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0.86347623942137164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0.86347623942137164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0.40392807472040898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0.40392807472040898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0.83014265215973515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0.83014265215973515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0.83014265215973515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0.83014265215973515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0.90841090343879694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0.90841090343879694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0.89712425508354343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0.89712425508354343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0.89712425508354343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0.89712425508354343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gSvfiB9E1bY8YLpaRkG5VS+qTavHQwYixVlm4yvrVfnELTqQSw9Inqimynbdo84p1NVtreaqJ9hEAqb7TgX0w==" saltValue="Ay7c6S1z9eNy6AZaJqWe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V6A4eLSAFA+JVuvpTpYcLUW/Vp9cC7fjxFrM1W12JK2IaxxpuUs06vPSlYd5fpemow50H3PSIWLDktGnLcf0Q==" saltValue="PbHcQ0o257EcWFzs90bU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0.51103602091338918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0.61147416266287491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0.61147416266287491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0.62385814078452451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0.62385814078452451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0.62385814078452451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0.62385814078452451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0.64546191247974061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0.64546191247974061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0.64546191247974061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0.64546191247974061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0.61915991166245699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0.70999212098769893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0.70999212098769893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0.72067039106145248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0.72067039106145248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0.72067039106145248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0.72067039106145248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0.73903966597077253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0.73903966597077253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0.73903966597077253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0.73903966597077253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0.32301120596382299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0.41809319838982367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0.41809319838982367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0.4309043671903996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0.4309043671903996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0.4309043671903996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0.4309043671903996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0.45388925823914905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0.45388925823914905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0.45388925823914905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0.45388925823914905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0.48674997940811188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0.58815641141489805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0.58815641141489805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0.60079840319361266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0.60079840319361266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0.60079840319361266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0.60079840319361266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0.6229260935143287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0.6229260935143287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0.6229260935143287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0.6229260935143287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0.92928700929600017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0.95189873168847505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0.95189873168847505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0.95424388011896588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0.95424388011896588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0.95424388011896588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0.95424388011896588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0.95814498576929519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0.95814498576929519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0.95814498576929519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0.95814498576929519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0.8237606036634384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0.87559904909127362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0.87559904909127362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0.88119988119988124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0.88119988119988124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0.88119988119988124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0.88119988119988124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0.89061474513235617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0.89061474513235617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0.89061474513235617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0.89061474513235617</v>
      </c>
    </row>
  </sheetData>
  <sheetProtection algorithmName="SHA-512" hashValue="rtANnNC4QRdvb6yQoXXjypSyorGYNFA8zbilRSpPyxVcUdfx8QhJ5k6U1tntaifGyxY6RvpENjVMEZtHoU7Iqw==" saltValue="wjThfZUMwOG8Pw6t5H1h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0.8579101527999291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0.8582415099494124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0.8593317041709797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0.85724944538434189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0.85419655881760792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0.85760427624255386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0.85871595495784769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0.85618580394368926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0.77211913751993622</v>
      </c>
      <c r="E10" s="90">
        <f>E3*0.9</f>
        <v>0.77241735895447117</v>
      </c>
      <c r="F10" s="90">
        <f>F3*0.9</f>
        <v>0.77339853375388179</v>
      </c>
      <c r="G10" s="90">
        <f>G3*0.9</f>
        <v>0.77152450084590773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0.76877690293584711</v>
      </c>
      <c r="E12" s="90">
        <f>E5*0.9</f>
        <v>0.77184384861829847</v>
      </c>
      <c r="F12" s="90">
        <f>F5*0.9</f>
        <v>0.77284435946206298</v>
      </c>
      <c r="G12" s="90">
        <f>G5*0.9</f>
        <v>0.77056722354932039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0.9008056604399256</v>
      </c>
      <c r="E17" s="90">
        <f>E3*1.05</f>
        <v>0.90115358544688307</v>
      </c>
      <c r="F17" s="90">
        <f>F3*1.05</f>
        <v>0.90229828937952872</v>
      </c>
      <c r="G17" s="90">
        <f>G3*1.05</f>
        <v>0.90011191765355902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0.89690638675848833</v>
      </c>
      <c r="E19" s="90">
        <f>E5*1.05</f>
        <v>0.90048449005468156</v>
      </c>
      <c r="F19" s="90">
        <f>F5*1.05</f>
        <v>0.90165175270574016</v>
      </c>
      <c r="G19" s="90">
        <f>G5*1.05</f>
        <v>0.89899509414087375</v>
      </c>
    </row>
  </sheetData>
  <sheetProtection algorithmName="SHA-512" hashValue="xaaKBgpU5eIDKWqbtPOcTvKqp5culNc1EawWXY8Rsk8H4JqtsKEcY8G2OrGq+QXipZX19zmvrL7F84MXYN9DBg==" saltValue="kGRj1U60ymXJzqaDCDSTl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/49zlmb3/y6WHQBEN7m4AZJRjug8sGRe8F0rO+UpvMVZ3jkyf5TD40fPt/OkC5kGQcJlS7nmFD0embLdUmMO8A==" saltValue="s2vgHMY4yLDY1WrZ7l69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YZ1vrKkxJLX5AbHRAphoKT/HMlmXOV3nhoxTvYk7a3zNLQ3f4vPzhTjGrdlkGkI0RJWRDwe4TeQT+KlhQURDw==" saltValue="1s7flLAr9vQukVE7i65KQ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6.8946276416083294E-2</v>
      </c>
    </row>
    <row r="5" spans="1:8" ht="15.75" customHeight="1" x14ac:dyDescent="0.25">
      <c r="B5" s="19" t="s">
        <v>95</v>
      </c>
      <c r="C5" s="101">
        <v>5.7839485765624248E-2</v>
      </c>
    </row>
    <row r="6" spans="1:8" ht="15.75" customHeight="1" x14ac:dyDescent="0.25">
      <c r="B6" s="19" t="s">
        <v>91</v>
      </c>
      <c r="C6" s="101">
        <v>0.11388953511411901</v>
      </c>
    </row>
    <row r="7" spans="1:8" ht="15.75" customHeight="1" x14ac:dyDescent="0.25">
      <c r="B7" s="19" t="s">
        <v>96</v>
      </c>
      <c r="C7" s="101">
        <v>0.40706725027018131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0.26434127700274751</v>
      </c>
    </row>
    <row r="10" spans="1:8" ht="15.75" customHeight="1" x14ac:dyDescent="0.25">
      <c r="B10" s="19" t="s">
        <v>94</v>
      </c>
      <c r="C10" s="101">
        <v>8.7916175431244775E-2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2.644300645308021E-2</v>
      </c>
      <c r="D14" s="55">
        <v>2.644300645308021E-2</v>
      </c>
      <c r="E14" s="55">
        <v>2.644300645308021E-2</v>
      </c>
      <c r="F14" s="55">
        <v>2.644300645308021E-2</v>
      </c>
    </row>
    <row r="15" spans="1:8" ht="15.75" customHeight="1" x14ac:dyDescent="0.25">
      <c r="B15" s="19" t="s">
        <v>102</v>
      </c>
      <c r="C15" s="101">
        <v>0.15805937029522379</v>
      </c>
      <c r="D15" s="101">
        <v>0.15805937029522379</v>
      </c>
      <c r="E15" s="101">
        <v>0.15805937029522379</v>
      </c>
      <c r="F15" s="101">
        <v>0.15805937029522379</v>
      </c>
    </row>
    <row r="16" spans="1:8" ht="15.75" customHeight="1" x14ac:dyDescent="0.25">
      <c r="B16" s="19" t="s">
        <v>2</v>
      </c>
      <c r="C16" s="101">
        <v>3.1971573292482992E-2</v>
      </c>
      <c r="D16" s="101">
        <v>3.1971573292482992E-2</v>
      </c>
      <c r="E16" s="101">
        <v>3.1971573292482992E-2</v>
      </c>
      <c r="F16" s="101">
        <v>3.1971573292482992E-2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8.9811108453569446E-3</v>
      </c>
      <c r="D19" s="101">
        <v>8.9811108453569446E-3</v>
      </c>
      <c r="E19" s="101">
        <v>8.9811108453569446E-3</v>
      </c>
      <c r="F19" s="101">
        <v>8.9811108453569446E-3</v>
      </c>
    </row>
    <row r="20" spans="1:8" ht="15.75" customHeight="1" x14ac:dyDescent="0.25">
      <c r="B20" s="19" t="s">
        <v>79</v>
      </c>
      <c r="C20" s="101">
        <v>8.5635800312042747E-3</v>
      </c>
      <c r="D20" s="101">
        <v>8.5635800312042747E-3</v>
      </c>
      <c r="E20" s="101">
        <v>8.5635800312042747E-3</v>
      </c>
      <c r="F20" s="101">
        <v>8.5635800312042747E-3</v>
      </c>
    </row>
    <row r="21" spans="1:8" ht="15.75" customHeight="1" x14ac:dyDescent="0.25">
      <c r="B21" s="19" t="s">
        <v>88</v>
      </c>
      <c r="C21" s="101">
        <v>0.17160982528324609</v>
      </c>
      <c r="D21" s="101">
        <v>0.17160982528324609</v>
      </c>
      <c r="E21" s="101">
        <v>0.17160982528324609</v>
      </c>
      <c r="F21" s="101">
        <v>0.17160982528324609</v>
      </c>
    </row>
    <row r="22" spans="1:8" ht="15.75" customHeight="1" x14ac:dyDescent="0.25">
      <c r="B22" s="19" t="s">
        <v>99</v>
      </c>
      <c r="C22" s="101">
        <v>0.59437153379940566</v>
      </c>
      <c r="D22" s="101">
        <v>0.59437153379940566</v>
      </c>
      <c r="E22" s="101">
        <v>0.59437153379940566</v>
      </c>
      <c r="F22" s="101">
        <v>0.59437153379940566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5.5148427E-2</v>
      </c>
    </row>
    <row r="27" spans="1:8" ht="15.75" customHeight="1" x14ac:dyDescent="0.25">
      <c r="B27" s="19" t="s">
        <v>89</v>
      </c>
      <c r="C27" s="101">
        <v>5.9724672999999999E-2</v>
      </c>
    </row>
    <row r="28" spans="1:8" ht="15.75" customHeight="1" x14ac:dyDescent="0.25">
      <c r="B28" s="19" t="s">
        <v>103</v>
      </c>
      <c r="C28" s="101">
        <v>0.12066906600000001</v>
      </c>
    </row>
    <row r="29" spans="1:8" ht="15.75" customHeight="1" x14ac:dyDescent="0.25">
      <c r="B29" s="19" t="s">
        <v>86</v>
      </c>
      <c r="C29" s="101">
        <v>0.1353181</v>
      </c>
    </row>
    <row r="30" spans="1:8" ht="15.75" customHeight="1" x14ac:dyDescent="0.25">
      <c r="B30" s="19" t="s">
        <v>4</v>
      </c>
      <c r="C30" s="101">
        <v>8.1906013999999999E-2</v>
      </c>
    </row>
    <row r="31" spans="1:8" ht="15.75" customHeight="1" x14ac:dyDescent="0.25">
      <c r="B31" s="19" t="s">
        <v>80</v>
      </c>
      <c r="C31" s="101">
        <v>6.5112185000000003E-2</v>
      </c>
    </row>
    <row r="32" spans="1:8" ht="15.75" customHeight="1" x14ac:dyDescent="0.25">
      <c r="B32" s="19" t="s">
        <v>85</v>
      </c>
      <c r="C32" s="101">
        <v>0.130658369</v>
      </c>
    </row>
    <row r="33" spans="2:3" ht="15.75" customHeight="1" x14ac:dyDescent="0.25">
      <c r="B33" s="19" t="s">
        <v>100</v>
      </c>
      <c r="C33" s="101">
        <v>0.127118964</v>
      </c>
    </row>
    <row r="34" spans="2:3" ht="15.75" customHeight="1" x14ac:dyDescent="0.25">
      <c r="B34" s="19" t="s">
        <v>87</v>
      </c>
      <c r="C34" s="101">
        <v>0.22434420299999999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a+m2Kg+DKnI8XNwhaBcysgi/aMjUX0iaH28uA9REhDCHXHAdAkSSn/8LIeiiuYWoqJoo+gZ2RtR5Gd4KepNgig==" saltValue="3wk9z5do4fuG64yGZHFYf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0.50628780696453823</v>
      </c>
      <c r="D2" s="52">
        <f>IFERROR(1-_xlfn.NORM.DIST(_xlfn.NORM.INV(SUM(D4:D5), 0, 1) + 1, 0, 1, TRUE), "")</f>
        <v>0.50628780696453823</v>
      </c>
      <c r="E2" s="52">
        <f>IFERROR(1-_xlfn.NORM.DIST(_xlfn.NORM.INV(SUM(E4:E5), 0, 1) + 1, 0, 1, TRUE), "")</f>
        <v>0.53643421269993352</v>
      </c>
      <c r="F2" s="52">
        <f>IFERROR(1-_xlfn.NORM.DIST(_xlfn.NORM.INV(SUM(F4:F5), 0, 1) + 1, 0, 1, TRUE), "")</f>
        <v>0.58636807752974474</v>
      </c>
      <c r="G2" s="52">
        <f>IFERROR(1-_xlfn.NORM.DIST(_xlfn.NORM.INV(SUM(G4:G5), 0, 1) + 1, 0, 1, TRUE), "")</f>
        <v>0.67965191812213555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0.33884078886447155</v>
      </c>
      <c r="D3" s="52">
        <f>IFERROR(_xlfn.NORM.DIST(_xlfn.NORM.INV(SUM(D4:D5), 0, 1) + 1, 0, 1, TRUE) - SUM(D4:D5), "")</f>
        <v>0.33884078886447155</v>
      </c>
      <c r="E3" s="52">
        <f>IFERROR(_xlfn.NORM.DIST(_xlfn.NORM.INV(SUM(E4:E5), 0, 1) + 1, 0, 1, TRUE) - SUM(E4:E5), "")</f>
        <v>0.3260292839254898</v>
      </c>
      <c r="F3" s="52">
        <f>IFERROR(_xlfn.NORM.DIST(_xlfn.NORM.INV(SUM(F4:F5), 0, 1) + 1, 0, 1, TRUE) - SUM(F4:F5), "")</f>
        <v>0.30206023426525153</v>
      </c>
      <c r="G3" s="52">
        <f>IFERROR(_xlfn.NORM.DIST(_xlfn.NORM.INV(SUM(G4:G5), 0, 1) + 1, 0, 1, TRUE) - SUM(G4:G5), "")</f>
        <v>0.24912273301783905</v>
      </c>
    </row>
    <row r="4" spans="1:15" ht="15.75" customHeight="1" x14ac:dyDescent="0.25">
      <c r="B4" s="5" t="s">
        <v>110</v>
      </c>
      <c r="C4" s="45">
        <v>0.11276332288980501</v>
      </c>
      <c r="D4" s="53">
        <v>0.11276332288980501</v>
      </c>
      <c r="E4" s="53">
        <v>3.4444905817508698E-2</v>
      </c>
      <c r="F4" s="53">
        <v>6.6618129611015306E-2</v>
      </c>
      <c r="G4" s="53">
        <v>4.8056781291961698E-2</v>
      </c>
    </row>
    <row r="5" spans="1:15" ht="15.75" customHeight="1" x14ac:dyDescent="0.25">
      <c r="B5" s="5" t="s">
        <v>106</v>
      </c>
      <c r="C5" s="45">
        <v>4.2108081281185213E-2</v>
      </c>
      <c r="D5" s="53">
        <v>4.2108081281185213E-2</v>
      </c>
      <c r="E5" s="53">
        <v>0.103091597557068</v>
      </c>
      <c r="F5" s="53">
        <v>4.4953558593988398E-2</v>
      </c>
      <c r="G5" s="53">
        <v>2.3168567568063701E-2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0.70089061715437462</v>
      </c>
      <c r="D8" s="52">
        <f>IFERROR(1-_xlfn.NORM.DIST(_xlfn.NORM.INV(SUM(D10:D11), 0, 1) + 1, 0, 1, TRUE), "")</f>
        <v>0.70089061715437462</v>
      </c>
      <c r="E8" s="52">
        <f>IFERROR(1-_xlfn.NORM.DIST(_xlfn.NORM.INV(SUM(E10:E11), 0, 1) + 1, 0, 1, TRUE), "")</f>
        <v>0.79536322239051327</v>
      </c>
      <c r="F8" s="52">
        <f>IFERROR(1-_xlfn.NORM.DIST(_xlfn.NORM.INV(SUM(F10:F11), 0, 1) + 1, 0, 1, TRUE), "")</f>
        <v>0.87329665821344316</v>
      </c>
      <c r="G8" s="52">
        <f>IFERROR(1-_xlfn.NORM.DIST(_xlfn.NORM.INV(SUM(G10:G11), 0, 1) + 1, 0, 1, TRUE), "")</f>
        <v>0.73045200013542899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0.23572436935471008</v>
      </c>
      <c r="D9" s="52">
        <f>IFERROR(_xlfn.NORM.DIST(_xlfn.NORM.INV(SUM(D10:D11), 0, 1) + 1, 0, 1, TRUE) - SUM(D10:D11), "")</f>
        <v>0.23572436935471008</v>
      </c>
      <c r="E9" s="52">
        <f>IFERROR(_xlfn.NORM.DIST(_xlfn.NORM.INV(SUM(E10:E11), 0, 1) + 1, 0, 1, TRUE) - SUM(E10:E11), "")</f>
        <v>0.1706492908745004</v>
      </c>
      <c r="F9" s="52">
        <f>IFERROR(_xlfn.NORM.DIST(_xlfn.NORM.INV(SUM(F10:F11), 0, 1) + 1, 0, 1, TRUE) - SUM(F10:F11), "")</f>
        <v>0.11061118246688786</v>
      </c>
      <c r="G9" s="52">
        <f>IFERROR(_xlfn.NORM.DIST(_xlfn.NORM.INV(SUM(G10:G11), 0, 1) + 1, 0, 1, TRUE) - SUM(G10:G11), "")</f>
        <v>0.21630386917864552</v>
      </c>
    </row>
    <row r="10" spans="1:15" ht="15.75" customHeight="1" x14ac:dyDescent="0.25">
      <c r="B10" s="5" t="s">
        <v>107</v>
      </c>
      <c r="C10" s="45">
        <v>4.6282771974802003E-2</v>
      </c>
      <c r="D10" s="53">
        <v>4.6282771974802003E-2</v>
      </c>
      <c r="E10" s="53">
        <v>1.9563265144824999E-2</v>
      </c>
      <c r="F10" s="53">
        <v>1.0567899793386499E-2</v>
      </c>
      <c r="G10" s="53">
        <v>3.0839178711175901E-2</v>
      </c>
    </row>
    <row r="11" spans="1:15" ht="15.75" customHeight="1" x14ac:dyDescent="0.25">
      <c r="B11" s="5" t="s">
        <v>119</v>
      </c>
      <c r="C11" s="45">
        <v>1.7102241516113299E-2</v>
      </c>
      <c r="D11" s="53">
        <v>1.7102241516113299E-2</v>
      </c>
      <c r="E11" s="53">
        <v>1.4424221590161299E-2</v>
      </c>
      <c r="F11" s="53">
        <v>5.5242595262825003E-3</v>
      </c>
      <c r="G11" s="53">
        <v>2.24049519747496E-2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0.62407766624999994</v>
      </c>
      <c r="D14" s="54">
        <v>0.59355650138799998</v>
      </c>
      <c r="E14" s="54">
        <v>0.59355650138799998</v>
      </c>
      <c r="F14" s="54">
        <v>0.38795445540500001</v>
      </c>
      <c r="G14" s="54">
        <v>0.38795445540500001</v>
      </c>
      <c r="H14" s="45">
        <v>0.35499999999999998</v>
      </c>
      <c r="I14" s="55">
        <v>0.35499999999999998</v>
      </c>
      <c r="J14" s="55">
        <v>0.35499999999999998</v>
      </c>
      <c r="K14" s="55">
        <v>0.35499999999999998</v>
      </c>
      <c r="L14" s="45">
        <v>0.29199999999999998</v>
      </c>
      <c r="M14" s="55">
        <v>0.29199999999999998</v>
      </c>
      <c r="N14" s="55">
        <v>0.29199999999999998</v>
      </c>
      <c r="O14" s="55">
        <v>0.29199999999999998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0.37518800401750491</v>
      </c>
      <c r="D15" s="52">
        <f t="shared" si="0"/>
        <v>0.35683904595644889</v>
      </c>
      <c r="E15" s="52">
        <f t="shared" si="0"/>
        <v>0.35683904595644889</v>
      </c>
      <c r="F15" s="52">
        <f t="shared" si="0"/>
        <v>0.23323356313602112</v>
      </c>
      <c r="G15" s="52">
        <f t="shared" si="0"/>
        <v>0.23323356313602112</v>
      </c>
      <c r="H15" s="52">
        <f t="shared" si="0"/>
        <v>0.21342173999999997</v>
      </c>
      <c r="I15" s="52">
        <f t="shared" si="0"/>
        <v>0.21342173999999997</v>
      </c>
      <c r="J15" s="52">
        <f t="shared" si="0"/>
        <v>0.21342173999999997</v>
      </c>
      <c r="K15" s="52">
        <f t="shared" si="0"/>
        <v>0.21342173999999997</v>
      </c>
      <c r="L15" s="52">
        <f t="shared" si="0"/>
        <v>0.17554689599999998</v>
      </c>
      <c r="M15" s="52">
        <f t="shared" si="0"/>
        <v>0.17554689599999998</v>
      </c>
      <c r="N15" s="52">
        <f t="shared" si="0"/>
        <v>0.17554689599999998</v>
      </c>
      <c r="O15" s="52">
        <f t="shared" si="0"/>
        <v>0.17554689599999998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OLpEtnnRdikuS2fGt8GRQ4xcYQZHjeyjyJHLBwOY7gnpUZSZrkDxxTH0kadjQQmYmaQXklrR6BiZII89Ub8tA==" saltValue="Wde3LjBMWVZp24dw6NWL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0.79653984308242798</v>
      </c>
      <c r="D2" s="53">
        <v>0.40002630000000011</v>
      </c>
      <c r="E2" s="53"/>
      <c r="F2" s="53"/>
      <c r="G2" s="53"/>
    </row>
    <row r="3" spans="1:7" x14ac:dyDescent="0.25">
      <c r="B3" s="3" t="s">
        <v>127</v>
      </c>
      <c r="C3" s="53">
        <v>7.6249025762081105E-2</v>
      </c>
      <c r="D3" s="53">
        <v>0.16771440000000001</v>
      </c>
      <c r="E3" s="53"/>
      <c r="F3" s="53"/>
      <c r="G3" s="53"/>
    </row>
    <row r="4" spans="1:7" x14ac:dyDescent="0.25">
      <c r="B4" s="3" t="s">
        <v>126</v>
      </c>
      <c r="C4" s="53">
        <v>5.8421913534402813E-2</v>
      </c>
      <c r="D4" s="53">
        <v>0.2675015</v>
      </c>
      <c r="E4" s="53">
        <v>0.709208965301514</v>
      </c>
      <c r="F4" s="53">
        <v>0.28720593452453602</v>
      </c>
      <c r="G4" s="53"/>
    </row>
    <row r="5" spans="1:7" x14ac:dyDescent="0.25">
      <c r="B5" s="3" t="s">
        <v>125</v>
      </c>
      <c r="C5" s="52">
        <v>6.8789213895797702E-2</v>
      </c>
      <c r="D5" s="52">
        <v>0.16475774347782099</v>
      </c>
      <c r="E5" s="52">
        <f>1-SUM(E2:E4)</f>
        <v>0.290791034698486</v>
      </c>
      <c r="F5" s="52">
        <f>1-SUM(F2:F4)</f>
        <v>0.71279406547546398</v>
      </c>
      <c r="G5" s="52">
        <f>1-SUM(G2:G4)</f>
        <v>1</v>
      </c>
    </row>
  </sheetData>
  <sheetProtection algorithmName="SHA-512" hashValue="RQ3+Qso3n8v0LrP1nFEOBpOwSSyQScsF/xSaSS0cq4LRwRBzcaZZpGrXxqtG9nZp9XXMOajfL/GM7H5Mo1r1Qg==" saltValue="/+WhHjVXu1vu8zMyHBDj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Wp8Zd1SHLJ9uPUJTgIBEBjzF6H48a7DJNmTFMNtn4v0vF5uQC8pRGekyjjr5LEReVOLdkva6zBaiK4y6oJwiQ==" saltValue="jhoqrXFvVQ63jdANfOn5g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MuTAdmNEuLFrnGhtWGHPedRwheHx/YWPJpVgKaclqbjzifdHzz89aY0Bz+DCXVx2ncxpb1TgHIx1np7cQKZh6Q==" saltValue="qfDjG+BS5p46cHg0QGcid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v7s48UgrY12fPtK4uiaO3irexaIGqsUKD28ZtB3FcyzhvkR7NpuAMtjHTrEf9RB7wa+Fh+i/pmJKepbFeHCnsQ==" saltValue="WthtTT+a+I7UINUa6dcY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0+m243Uc5b2p406DIPHjtG1UQ7S0NqSe3ar2hyQAD8bp2wloCg7h2XjojvyRGCthUbXRmxbrLl8VK/a/x6zXNQ==" saltValue="UEXXk7UZwgl15LDE+Sn1O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2024-03-15T01:55:07Z</dcterms:modified>
</cp:coreProperties>
</file>