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20A76084-AE22-42BE-B302-89DB0E8146A5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F17" i="26"/>
  <c r="C17" i="26"/>
  <c r="D12" i="26"/>
  <c r="C12" i="26"/>
  <c r="C10" i="26"/>
  <c r="G5" i="26"/>
  <c r="G19" i="26" s="1"/>
  <c r="F5" i="26"/>
  <c r="F19" i="26" s="1"/>
  <c r="E5" i="26"/>
  <c r="E12" i="26" s="1"/>
  <c r="D5" i="26"/>
  <c r="G3" i="26"/>
  <c r="G10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A16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19" i="2" l="1"/>
  <c r="A21" i="2"/>
  <c r="E10" i="26"/>
  <c r="A24" i="2"/>
  <c r="A3" i="2"/>
  <c r="A29" i="2"/>
  <c r="A32" i="2"/>
  <c r="F12" i="26"/>
  <c r="A37" i="2"/>
  <c r="A14" i="2"/>
  <c r="A22" i="2"/>
  <c r="A30" i="2"/>
  <c r="A38" i="2"/>
  <c r="A40" i="2"/>
  <c r="D10" i="26"/>
  <c r="G12" i="26"/>
  <c r="E19" i="26"/>
  <c r="A15" i="2"/>
  <c r="A23" i="2"/>
  <c r="A31" i="2"/>
  <c r="A17" i="2"/>
  <c r="A25" i="2"/>
  <c r="A33" i="2"/>
  <c r="A18" i="2"/>
  <c r="A26" i="2"/>
  <c r="A34" i="2"/>
  <c r="A3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<sst xmlns="http://schemas.openxmlformats.org/spreadsheetml/2006/main" count="2092" uniqueCount="341">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</sst>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1486438.859375</v>
      </c>
    </row>
    <row r="8" spans="1:3" ht="15" customHeight="1" x14ac:dyDescent="0.25">
      <c r="B8" s="5" t="s">
        <v>44</v>
      </c>
      <c r="C8" s="44">
        <v>3.3000000000000002E-2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0.89274291992187504</v>
      </c>
    </row>
    <row r="11" spans="1:3" ht="15" customHeight="1" x14ac:dyDescent="0.25">
      <c r="B11" s="5" t="s">
        <v>49</v>
      </c>
      <c r="C11" s="45">
        <v>0.79500000000000004</v>
      </c>
    </row>
    <row r="12" spans="1:3" ht="15" customHeight="1" x14ac:dyDescent="0.25">
      <c r="B12" s="5" t="s">
        <v>41</v>
      </c>
      <c r="C12" s="45">
        <v>0.72</v>
      </c>
    </row>
    <row r="13" spans="1:3" ht="15" customHeight="1" x14ac:dyDescent="0.25">
      <c r="B13" s="5" t="s">
        <v>62</v>
      </c>
      <c r="C13" s="45">
        <v>0.193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0.151</v>
      </c>
    </row>
    <row r="24" spans="1:3" ht="15" customHeight="1" x14ac:dyDescent="0.25">
      <c r="B24" s="15" t="s">
        <v>46</v>
      </c>
      <c r="C24" s="45">
        <v>0.51359999999999995</v>
      </c>
    </row>
    <row r="25" spans="1:3" ht="15" customHeight="1" x14ac:dyDescent="0.25">
      <c r="B25" s="15" t="s">
        <v>47</v>
      </c>
      <c r="C25" s="45">
        <v>0.27929999999999999</v>
      </c>
    </row>
    <row r="26" spans="1:3" ht="15" customHeight="1" x14ac:dyDescent="0.25">
      <c r="B26" s="15" t="s">
        <v>48</v>
      </c>
      <c r="C26" s="45">
        <v>5.6099999999999997E-2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0.24516551947548301</v>
      </c>
    </row>
    <row r="30" spans="1:3" ht="14.25" customHeight="1" x14ac:dyDescent="0.25">
      <c r="B30" s="25" t="s">
        <v>63</v>
      </c>
      <c r="C30" s="99">
        <v>0.14159292038584101</v>
      </c>
    </row>
    <row r="31" spans="1:3" ht="14.25" customHeight="1" x14ac:dyDescent="0.25">
      <c r="B31" s="25" t="s">
        <v>10</v>
      </c>
      <c r="C31" s="99">
        <v>0.11897738448810199</v>
      </c>
    </row>
    <row r="32" spans="1:3" ht="14.25" customHeight="1" x14ac:dyDescent="0.25">
      <c r="B32" s="25" t="s">
        <v>11</v>
      </c>
      <c r="C32" s="99">
        <v>0.49426417565057301</v>
      </c>
    </row>
    <row r="33" spans="1:5" ht="13" customHeight="1" x14ac:dyDescent="0.25">
      <c r="B33" s="27" t="s">
        <v>60</v>
      </c>
      <c r="C33" s="48">
        <f>SUM(C29:C32)</f>
        <v>0.999999999999999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7.0572726399573904</v>
      </c>
    </row>
    <row r="38" spans="1:5" ht="15" customHeight="1" x14ac:dyDescent="0.25">
      <c r="B38" s="11" t="s">
        <v>35</v>
      </c>
      <c r="C38" s="43">
        <v>12.0379280801391</v>
      </c>
      <c r="D38" s="12"/>
      <c r="E38" s="13"/>
    </row>
    <row r="39" spans="1:5" ht="15" customHeight="1" x14ac:dyDescent="0.25">
      <c r="B39" s="11" t="s">
        <v>61</v>
      </c>
      <c r="C39" s="43">
        <v>13.985428218193</v>
      </c>
      <c r="D39" s="12"/>
      <c r="E39" s="12"/>
    </row>
    <row r="40" spans="1:5" ht="15" customHeight="1" x14ac:dyDescent="0.25">
      <c r="B40" s="11" t="s">
        <v>36</v>
      </c>
      <c r="C40" s="100">
        <v>0.59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8.7203079240000001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6.5564000000000004E-3</v>
      </c>
      <c r="D45" s="12"/>
    </row>
    <row r="46" spans="1:5" ht="15.75" customHeight="1" x14ac:dyDescent="0.25">
      <c r="B46" s="11" t="s">
        <v>51</v>
      </c>
      <c r="C46" s="45">
        <v>6.5862699999999996E-2</v>
      </c>
      <c r="D46" s="12"/>
    </row>
    <row r="47" spans="1:5" ht="15.75" customHeight="1" x14ac:dyDescent="0.25">
      <c r="B47" s="11" t="s">
        <v>59</v>
      </c>
      <c r="C47" s="45">
        <v>5.8788199999999999E-2</v>
      </c>
      <c r="D47" s="12"/>
      <c r="E47" s="13"/>
    </row>
    <row r="48" spans="1:5" ht="15" customHeight="1" x14ac:dyDescent="0.25">
      <c r="B48" s="11" t="s">
        <v>58</v>
      </c>
      <c r="C48" s="46">
        <v>0.86879270000000008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3.2</v>
      </c>
      <c r="D51" s="12"/>
    </row>
    <row r="52" spans="1:4" ht="15" customHeight="1" x14ac:dyDescent="0.25">
      <c r="B52" s="11" t="s">
        <v>13</v>
      </c>
      <c r="C52" s="100">
        <v>3.2</v>
      </c>
    </row>
    <row r="53" spans="1:4" ht="15.75" customHeight="1" x14ac:dyDescent="0.25">
      <c r="B53" s="11" t="s">
        <v>16</v>
      </c>
      <c r="C53" s="100">
        <v>3.2</v>
      </c>
    </row>
    <row r="54" spans="1:4" ht="15.75" customHeight="1" x14ac:dyDescent="0.25">
      <c r="B54" s="11" t="s">
        <v>14</v>
      </c>
      <c r="C54" s="100">
        <v>3.2</v>
      </c>
    </row>
    <row r="55" spans="1:4" ht="15.75" customHeight="1" x14ac:dyDescent="0.25">
      <c r="B55" s="11" t="s">
        <v>15</v>
      </c>
      <c r="C55" s="100">
        <v>3.2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1.9375E-2</v>
      </c>
    </row>
    <row r="59" spans="1:4" ht="15.75" customHeight="1" x14ac:dyDescent="0.25">
      <c r="B59" s="11" t="s">
        <v>40</v>
      </c>
      <c r="C59" s="45">
        <v>0.55768200000000001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0.11180640999999999</v>
      </c>
    </row>
    <row r="63" spans="1:4" ht="15.75" customHeight="1" x14ac:dyDescent="0.3">
      <c r="A63" s="4"/>
    </row>
  </sheetData>
  <sheetProtection algorithmName="SHA-512" hashValue="rN0MUUxyW5+cSwZAGQ5CSI/LUh5S3GOd6hFl/eQgqm8kHdsPZqV+GwyB4laCcr0x0fmmJYXWh2jI05wCEyTt5w==" saltValue="XYSXJW6i8yqYH3QshbMo/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69.98595024529601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40.148121577173832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601.85268684878201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1.780288519207611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13.28042102096974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13.28042102096974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13.28042102096974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13.28042102096974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13.28042102096974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13.28042102096974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0.98718682086509035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0.88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13.818442191631251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13.818442191631251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30.960439902477539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23.05841012764267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4.4469886479598264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18.844293755198361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0.39345160000000001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140.93703453269751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0.69989222611764845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0.41673149999999998</v>
      </c>
      <c r="C32" s="98">
        <v>0.95</v>
      </c>
      <c r="D32" s="56">
        <v>2.147228290957607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0.87988716035316306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3.4506874250287209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0.60740919999999998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+pIVBuyRM1C3y7Fit4764Hdpw6pH48hnoYFRwRJhZtRz9z8peyGCXPeTdFjt9N9KQSPP3qNF/e/CxSVTzq5cbA==" saltValue="feYG6JiixM4vDQVlZzVAb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I/n2EYZOuTnHT3WxR0sNwblpMMiaf+VtTGNZVfPk9gApBiOpgaTo/aA0giv2lGS7uBR1+emhPbBMIt+SyYIJOA==" saltValue="SnmDbJPAFJqkRqO8Oofyo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08g5htSbowbrtg/0IYgquwnEt2dT8k7lvqTySTzshJQcr43BukauiYFaNOLszpMEx2GA6Xv1CPHEujHntYwbbw==" saltValue="ZRm9H+gw9+RY8wIg2XFzr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6</v>
      </c>
      <c r="B3" s="21">
        <f>frac_mam_1month * 2.6</f>
        <v>0.14481296911835675</v>
      </c>
      <c r="C3" s="21">
        <f>frac_mam_1_5months * 2.6</f>
        <v>0.14481296911835675</v>
      </c>
      <c r="D3" s="21">
        <f>frac_mam_6_11months * 2.6</f>
        <v>5.9418061748146921E-2</v>
      </c>
      <c r="E3" s="21">
        <f>frac_mam_12_23months * 2.6</f>
        <v>5.2853396162390723E-2</v>
      </c>
      <c r="F3" s="21">
        <f>frac_mam_24_59months * 2.6</f>
        <v>2.4380219168960982E-2</v>
      </c>
    </row>
    <row r="4" spans="1:6" ht="15.75" customHeight="1" x14ac:dyDescent="0.25">
      <c r="A4" s="3" t="s">
        <v>207</v>
      </c>
      <c r="B4" s="21">
        <f>frac_sam_1month * 2.6</f>
        <v>4.0168653242290041E-2</v>
      </c>
      <c r="C4" s="21">
        <f>frac_sam_1_5months * 2.6</f>
        <v>4.0168653242290041E-2</v>
      </c>
      <c r="D4" s="21">
        <f>frac_sam_6_11months * 2.6</f>
        <v>4.6466013789177057E-2</v>
      </c>
      <c r="E4" s="21">
        <f>frac_sam_12_23months * 2.6</f>
        <v>2.5661157816648381E-2</v>
      </c>
      <c r="F4" s="21">
        <f>frac_sam_24_59months * 2.6</f>
        <v>9.1003568377345002E-3</v>
      </c>
    </row>
  </sheetData>
  <sheetProtection algorithmName="SHA-512" hashValue="1kLcagcRm4LinXJD89nwOz+IODI6m5DZflkmQAiWMDMPa112F36cOxU+uPJcMbqDFNDCoTpMUhT8Qbmxu1by6A==" saltValue="WpxzdLrFVfR6ez8v0PPA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3.3000000000000002E-2</v>
      </c>
      <c r="E2" s="60">
        <f>food_insecure</f>
        <v>3.3000000000000002E-2</v>
      </c>
      <c r="F2" s="60">
        <f>food_insecure</f>
        <v>3.3000000000000002E-2</v>
      </c>
      <c r="G2" s="60">
        <f>food_insecure</f>
        <v>3.3000000000000002E-2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3.3000000000000002E-2</v>
      </c>
      <c r="F5" s="60">
        <f>food_insecure</f>
        <v>3.3000000000000002E-2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3.3000000000000002E-2</v>
      </c>
      <c r="F8" s="60">
        <f>food_insecure</f>
        <v>3.3000000000000002E-2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3.3000000000000002E-2</v>
      </c>
      <c r="F9" s="60">
        <f>food_insecure</f>
        <v>3.3000000000000002E-2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3.3000000000000002E-2</v>
      </c>
      <c r="I15" s="60">
        <f>food_insecure</f>
        <v>3.3000000000000002E-2</v>
      </c>
      <c r="J15" s="60">
        <f>food_insecure</f>
        <v>3.3000000000000002E-2</v>
      </c>
      <c r="K15" s="60">
        <f>food_insecure</f>
        <v>3.3000000000000002E-2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0.79500000000000004</v>
      </c>
      <c r="I18" s="60">
        <f>frac_PW_health_facility</f>
        <v>0.79500000000000004</v>
      </c>
      <c r="J18" s="60">
        <f>frac_PW_health_facility</f>
        <v>0.79500000000000004</v>
      </c>
      <c r="K18" s="60">
        <f>frac_PW_health_facility</f>
        <v>0.79500000000000004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0.193</v>
      </c>
      <c r="M24" s="60">
        <f>famplan_unmet_need</f>
        <v>0.193</v>
      </c>
      <c r="N24" s="60">
        <f>famplan_unmet_need</f>
        <v>0.193</v>
      </c>
      <c r="O24" s="60">
        <f>famplan_unmet_need</f>
        <v>0.193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5.3299260803222628E-2</v>
      </c>
      <c r="M25" s="60">
        <f>(1-food_insecure)*(0.49)+food_insecure*(0.7)</f>
        <v>0.49692999999999998</v>
      </c>
      <c r="N25" s="60">
        <f>(1-food_insecure)*(0.49)+food_insecure*(0.7)</f>
        <v>0.49692999999999998</v>
      </c>
      <c r="O25" s="60">
        <f>(1-food_insecure)*(0.49)+food_insecure*(0.7)</f>
        <v>0.49692999999999998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2.2842540344238268E-2</v>
      </c>
      <c r="M26" s="60">
        <f>(1-food_insecure)*(0.21)+food_insecure*(0.3)</f>
        <v>0.21296999999999996</v>
      </c>
      <c r="N26" s="60">
        <f>(1-food_insecure)*(0.21)+food_insecure*(0.3)</f>
        <v>0.21296999999999996</v>
      </c>
      <c r="O26" s="60">
        <f>(1-food_insecure)*(0.21)+food_insecure*(0.3)</f>
        <v>0.21296999999999996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3.1115278930664046E-2</v>
      </c>
      <c r="M27" s="60">
        <f>(1-food_insecure)*(0.3)</f>
        <v>0.29009999999999997</v>
      </c>
      <c r="N27" s="60">
        <f>(1-food_insecure)*(0.3)</f>
        <v>0.29009999999999997</v>
      </c>
      <c r="O27" s="60">
        <f>(1-food_insecure)*(0.3)</f>
        <v>0.29009999999999997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0.89274291992187504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rg4aNXKwlSj8tn97ZNCV4sESu2KmdTlt6VLQGbQ+TdF4xAWze1sr05rz4UsVRfAfdNXYK//lJMhRbw3/kiC0OQ==" saltValue="jc7dqoAhsTL5B2PIv5x9e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xgBN0OPQOdqbwKTgZoiQDRCbbtjWJ5HAvDLP00GaGfkC7NxcVCz8af/UaeQDSHC+qg4Thri2l8BSIqBTzpCDJQ==" saltValue="vyA+njBGx2rCo/qnSBrkm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hAO7Kx87Oi2+g+HUfkuda9XvIPMjxdVu/B1YLrNu3LGyuu764r/e1z2mpYLdo53/K+WmqKd1tBH4gWlH3hPJrQ==" saltValue="e1izF5NDVOZATSPhMTBr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gWdpEEcUO7rIYhthTsSKd0GcHSTn8QMirIxDAVPpnw2vItlXVw2rUK0AgzhRufjGFg21Xo0wB8sE5n/lC3S8Fg==" saltValue="1YVuELWmP9/YlKiacSE7U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dntd4DYI1AA6qtLnzcxdsVieHPRWfDoIrdy4FpVCRFZgE2665QtB2UMI1Fsd1/3DzEeyip5TElxaIjHRZd5/6Q==" saltValue="73O5Rh1o2W0vYaE/H7KRh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09Vu7v0/rs3poeWavJUOYndngOVJ63mmBz6gunje3SlRmVlB87gTImziI3h2n4WNVdl+Q0wiRZYvgohwK1Nqhg==" saltValue="d8pPtojl2W5VDL/VgBtz/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328266.22360000003</v>
      </c>
      <c r="C2" s="49">
        <v>740000</v>
      </c>
      <c r="D2" s="49">
        <v>1445000</v>
      </c>
      <c r="E2" s="49">
        <v>1291000</v>
      </c>
      <c r="F2" s="49">
        <v>1059000</v>
      </c>
      <c r="G2" s="17">
        <f t="shared" ref="G2:G11" si="0">C2+D2+E2+F2</f>
        <v>4535000</v>
      </c>
      <c r="H2" s="17">
        <f t="shared" ref="H2:H11" si="1">(B2 + stillbirth*B2/(1000-stillbirth))/(1-abortion)</f>
        <v>376311.35039620573</v>
      </c>
      <c r="I2" s="17">
        <f t="shared" ref="I2:I11" si="2">G2-H2</f>
        <v>4158688.6496037943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327534.24</v>
      </c>
      <c r="C3" s="50">
        <v>745000</v>
      </c>
      <c r="D3" s="50">
        <v>1450000</v>
      </c>
      <c r="E3" s="50">
        <v>1312000</v>
      </c>
      <c r="F3" s="50">
        <v>1078000</v>
      </c>
      <c r="G3" s="17">
        <f t="shared" si="0"/>
        <v>4585000</v>
      </c>
      <c r="H3" s="17">
        <f t="shared" si="1"/>
        <v>375472.23349297076</v>
      </c>
      <c r="I3" s="17">
        <f t="shared" si="2"/>
        <v>4209527.7665070295</v>
      </c>
    </row>
    <row r="4" spans="1:9" ht="15.75" customHeight="1" x14ac:dyDescent="0.25">
      <c r="A4" s="5">
        <f t="shared" si="3"/>
        <v>2023</v>
      </c>
      <c r="B4" s="49">
        <v>326616.88160000002</v>
      </c>
      <c r="C4" s="50">
        <v>752000</v>
      </c>
      <c r="D4" s="50">
        <v>1454000</v>
      </c>
      <c r="E4" s="50">
        <v>1330000</v>
      </c>
      <c r="F4" s="50">
        <v>1097000</v>
      </c>
      <c r="G4" s="17">
        <f t="shared" si="0"/>
        <v>4633000</v>
      </c>
      <c r="H4" s="17">
        <f t="shared" si="1"/>
        <v>374420.61028752651</v>
      </c>
      <c r="I4" s="17">
        <f t="shared" si="2"/>
        <v>4258579.3897124734</v>
      </c>
    </row>
    <row r="5" spans="1:9" ht="15.75" customHeight="1" x14ac:dyDescent="0.25">
      <c r="A5" s="5">
        <f t="shared" si="3"/>
        <v>2024</v>
      </c>
      <c r="B5" s="49">
        <v>325552.36800000002</v>
      </c>
      <c r="C5" s="50">
        <v>758000</v>
      </c>
      <c r="D5" s="50">
        <v>1457000</v>
      </c>
      <c r="E5" s="50">
        <v>1347000</v>
      </c>
      <c r="F5" s="50">
        <v>1116000</v>
      </c>
      <c r="G5" s="17">
        <f t="shared" si="0"/>
        <v>4678000</v>
      </c>
      <c r="H5" s="17">
        <f t="shared" si="1"/>
        <v>373200.2942101123</v>
      </c>
      <c r="I5" s="17">
        <f t="shared" si="2"/>
        <v>4304799.7057898873</v>
      </c>
    </row>
    <row r="6" spans="1:9" ht="15.75" customHeight="1" x14ac:dyDescent="0.25">
      <c r="A6" s="5">
        <f t="shared" si="3"/>
        <v>2025</v>
      </c>
      <c r="B6" s="49">
        <v>324288.90000000002</v>
      </c>
      <c r="C6" s="50">
        <v>764000</v>
      </c>
      <c r="D6" s="50">
        <v>1461000</v>
      </c>
      <c r="E6" s="50">
        <v>1363000</v>
      </c>
      <c r="F6" s="50">
        <v>1137000</v>
      </c>
      <c r="G6" s="17">
        <f t="shared" si="0"/>
        <v>4725000</v>
      </c>
      <c r="H6" s="17">
        <f t="shared" si="1"/>
        <v>371751.90471682791</v>
      </c>
      <c r="I6" s="17">
        <f t="shared" si="2"/>
        <v>4353248.0952831721</v>
      </c>
    </row>
    <row r="7" spans="1:9" ht="15.75" customHeight="1" x14ac:dyDescent="0.25">
      <c r="A7" s="5">
        <f t="shared" si="3"/>
        <v>2026</v>
      </c>
      <c r="B7" s="49">
        <v>323500.17959999997</v>
      </c>
      <c r="C7" s="50">
        <v>769000</v>
      </c>
      <c r="D7" s="50">
        <v>1466000</v>
      </c>
      <c r="E7" s="50">
        <v>1377000</v>
      </c>
      <c r="F7" s="50">
        <v>1159000</v>
      </c>
      <c r="G7" s="17">
        <f t="shared" si="0"/>
        <v>4771000</v>
      </c>
      <c r="H7" s="17">
        <f t="shared" si="1"/>
        <v>370847.74700131861</v>
      </c>
      <c r="I7" s="17">
        <f t="shared" si="2"/>
        <v>4400152.2529986817</v>
      </c>
    </row>
    <row r="8" spans="1:9" ht="15.75" customHeight="1" x14ac:dyDescent="0.25">
      <c r="A8" s="5">
        <f t="shared" si="3"/>
        <v>2027</v>
      </c>
      <c r="B8" s="49">
        <v>322567.0344</v>
      </c>
      <c r="C8" s="50">
        <v>773000</v>
      </c>
      <c r="D8" s="50">
        <v>1471000</v>
      </c>
      <c r="E8" s="50">
        <v>1390000</v>
      </c>
      <c r="F8" s="50">
        <v>1181000</v>
      </c>
      <c r="G8" s="17">
        <f t="shared" si="0"/>
        <v>4815000</v>
      </c>
      <c r="H8" s="17">
        <f t="shared" si="1"/>
        <v>369778.026435868</v>
      </c>
      <c r="I8" s="17">
        <f t="shared" si="2"/>
        <v>4445221.9735641321</v>
      </c>
    </row>
    <row r="9" spans="1:9" ht="15.75" customHeight="1" x14ac:dyDescent="0.25">
      <c r="A9" s="5">
        <f t="shared" si="3"/>
        <v>2028</v>
      </c>
      <c r="B9" s="49">
        <v>321457.35960000003</v>
      </c>
      <c r="C9" s="50">
        <v>776000</v>
      </c>
      <c r="D9" s="50">
        <v>1477000</v>
      </c>
      <c r="E9" s="50">
        <v>1401000</v>
      </c>
      <c r="F9" s="50">
        <v>1204000</v>
      </c>
      <c r="G9" s="17">
        <f t="shared" si="0"/>
        <v>4858000</v>
      </c>
      <c r="H9" s="17">
        <f t="shared" si="1"/>
        <v>368505.93935389799</v>
      </c>
      <c r="I9" s="17">
        <f t="shared" si="2"/>
        <v>4489494.0606461018</v>
      </c>
    </row>
    <row r="10" spans="1:9" ht="15.75" customHeight="1" x14ac:dyDescent="0.25">
      <c r="A10" s="5">
        <f t="shared" si="3"/>
        <v>2029</v>
      </c>
      <c r="B10" s="49">
        <v>320190.70199999987</v>
      </c>
      <c r="C10" s="50">
        <v>779000</v>
      </c>
      <c r="D10" s="50">
        <v>1482000</v>
      </c>
      <c r="E10" s="50">
        <v>1411000</v>
      </c>
      <c r="F10" s="50">
        <v>1226000</v>
      </c>
      <c r="G10" s="17">
        <f t="shared" si="0"/>
        <v>4898000</v>
      </c>
      <c r="H10" s="17">
        <f t="shared" si="1"/>
        <v>367053.89342995762</v>
      </c>
      <c r="I10" s="17">
        <f t="shared" si="2"/>
        <v>4530946.1065700427</v>
      </c>
    </row>
    <row r="11" spans="1:9" ht="15.75" customHeight="1" x14ac:dyDescent="0.25">
      <c r="A11" s="5">
        <f t="shared" si="3"/>
        <v>2030</v>
      </c>
      <c r="B11" s="49">
        <v>318785.61</v>
      </c>
      <c r="C11" s="50">
        <v>781000</v>
      </c>
      <c r="D11" s="50">
        <v>1490000</v>
      </c>
      <c r="E11" s="50">
        <v>1419000</v>
      </c>
      <c r="F11" s="50">
        <v>1248000</v>
      </c>
      <c r="G11" s="17">
        <f t="shared" si="0"/>
        <v>4938000</v>
      </c>
      <c r="H11" s="17">
        <f t="shared" si="1"/>
        <v>365443.15181252226</v>
      </c>
      <c r="I11" s="17">
        <f t="shared" si="2"/>
        <v>4572556.8481874773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CY2AelZkjPIJQkdIoV9yIzIUR78lbE+/KXlpupXEs8gpUjoCxYpej2WVeOHbGG+7RhpTiZmRfRgwZ2yFd7D3w==" saltValue="GQhHTrbnicVJrRS+nHmtx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2.0534692057782786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2.0534692057782786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1.9601067090028008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1.9601067090028008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1.6960421538177914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1.6960421538177914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1.6343562184482792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1.6343562184482792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2.4485201579451332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2.4485201579451332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2.320146724878851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2.320146724878851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ZSSs4oDLIH7fm5L9T0SqcvO8ivcU9Lhw5rn4LwwafCA3ybIQJ17OaAicTANMcPWtnqrdEggzf7gT93SQWjbd7w==" saltValue="C01xfiXdeVqaFsmYmTcGc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f4Xui1Gjmv7CkN0z10BPUP2KrOZqJ8yRPONg/nez4S9UVSzSOyMp71vOJu7OHz86kdOGpky/rZVrPraN3aXLmw==" saltValue="2AOprShEYZZLtwFFci2hX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VA1sX7T38ZkF7YDnf9QStWvfsyVsc9J2kgrSFqMIEbMKvBYhdh2qE2iCCCLPe77oHoUb6v01+d5Zttwr0PLP6A==" saltValue="AibSphfOXyN67ULpj1sEx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0.59337630039146227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0.59337630039146227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0.85754000424691956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0.85754000424691956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0.85754000424691956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0.85754000424691956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0.39207803922408829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0.39207803922408829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0.82305404095881707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0.82305404095881707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0.82305404095881707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0.82305404095881707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0.90421174380578084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0.90421174380578084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0.892468881461983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0.892468881461983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0.892468881461983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0.892468881461983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a5QJu9n47n0bN96o7vgrSGV9D1zW7FUUwjQliEUoEpnsDL+kpFdkhSqh5SD4bw5wBVPgOmREOjtGf1tSZebICw==" saltValue="qo+zaJCP8wkY+v4RyIYf1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hQJq1nneYM/eBHgWpBUDCVnjj94wHdoT696hnp7CyFWpNDVwqwjD8cUgNoVDgQ6lQ/kEre0WxJXaXsMVd6ryVw==" saltValue="VzTZVkWBD4TtjKgGQ6i6t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0.68079829495178446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0.69307851473863213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0.69307851473863213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0.65428684314500196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0.65428684314500196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0.65428684314500196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0.65428684314500196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0.67724087052748061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0.67724087052748061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0.67724087052748061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0.67724087052748061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0.768395894879493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0.77840301851529126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0.77840301851529126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0.74645030425963499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0.74645030425963499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0.74645030425963499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0.74645030425963499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0.76547842401500954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0.76547842401500954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0.76547842401500954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0.76547842401500954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0.49333137215814649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0.50760750396770082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0.50760750396770082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0.46351931330472107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0.46351931330472107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0.46351931330472107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0.46351931330472107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0.48925208740451243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0.48925208740451243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0.48925208740451243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0.48925208740451243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0.65932308545634422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0.67203148400266288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0.67203148400266288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0.63199214916584878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0.63199214916584878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0.63199214916584878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0.63199214916584878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0.65564738292011027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0.65564738292011027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0.65564738292011027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0.65564738292011027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0.9640522828353012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0.96597979825592251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0.96597979825592251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0.95967308312721811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0.95967308312721811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0.95967308312721811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0.95967308312721811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0.96348232544551571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0.96348232544551571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0.96348232544551571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0.96348232544551571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0.90510915271742787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0.90990182087636218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0.90990182087636218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0.89433643279797115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0.89433643279797115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0.89433643279797115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0.89433643279797115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0.90369799691833608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0.90369799691833608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0.90369799691833608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0.90369799691833608</v>
      </c>
    </row>
  </sheetData>
  <sheetProtection algorithmName="SHA-512" hashValue="bUxy+7E67z5Tt6wtyLsvuNypiErBdmcJGH6nuFtdN2M5UonDuTbJetgT+yDTHEXAhqocpR2O1Te8sw56WZVNew==" saltValue="ZUmUHOb2beU/5xzT+xMHW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0.85811483501790142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0.85781467877573148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0.85880151838175456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0.85957731113228575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0.85295667248945117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0.85719332522890268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0.85750893164561948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0.85886182985063109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0.77230335151611129</v>
      </c>
      <c r="E10" s="90">
        <f>E3*0.9</f>
        <v>0.77203321089815835</v>
      </c>
      <c r="F10" s="90">
        <f>F3*0.9</f>
        <v>0.77292136654357912</v>
      </c>
      <c r="G10" s="90">
        <f>G3*0.9</f>
        <v>0.77361958001905717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0.76766100524050607</v>
      </c>
      <c r="E12" s="90">
        <f>E5*0.9</f>
        <v>0.77147399270601247</v>
      </c>
      <c r="F12" s="90">
        <f>F5*0.9</f>
        <v>0.77175803848105751</v>
      </c>
      <c r="G12" s="90">
        <f>G5*0.9</f>
        <v>0.77297564686556797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0.90102057676879654</v>
      </c>
      <c r="E17" s="90">
        <f>E3*1.05</f>
        <v>0.90070541271451809</v>
      </c>
      <c r="F17" s="90">
        <f>F3*1.05</f>
        <v>0.90174159430084233</v>
      </c>
      <c r="G17" s="90">
        <f>G3*1.05</f>
        <v>0.90255617668890009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0.89560450611392373</v>
      </c>
      <c r="E19" s="90">
        <f>E5*1.05</f>
        <v>0.9000529914903479</v>
      </c>
      <c r="F19" s="90">
        <f>F5*1.05</f>
        <v>0.90038437822790052</v>
      </c>
      <c r="G19" s="90">
        <f>G5*1.05</f>
        <v>0.9018049213431627</v>
      </c>
    </row>
  </sheetData>
  <sheetProtection algorithmName="SHA-512" hashValue="owJAaHFTSpWHR0HZTuZx7ZCF583k0l10tWhqebiadp8ljmisVojr/wU4Kt8sNSDglIvbPml2Hk4DHa9LRp2jWA==" saltValue="UOf4KXxhxJt5SIQiWExNh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ZSG6uU5uaZSbHkSQ9y4GVnS/vSchaJkRzovtNIAiwGGKqW+d46KIUAV2ZBlm1sRAP2JKEXNWaaUixAulEHKtwQ==" saltValue="E5Go0LFkY1X/njqAy6UGj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AfXQGr7ajTHqoOL9Eiviw8LH9xZtoh/s53LZfHp8EXBrLuUVXl8cMZxTj4q1OB4pyRjMHD6e0E0xuqmM5/b92g==" saltValue="nstd0T4CqKzabnD7v9reV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8.9682898450987814E-2</v>
      </c>
    </row>
    <row r="5" spans="1:8" ht="15.75" customHeight="1" x14ac:dyDescent="0.25">
      <c r="B5" s="19" t="s">
        <v>95</v>
      </c>
      <c r="C5" s="101">
        <v>2.9863112064115072E-2</v>
      </c>
    </row>
    <row r="6" spans="1:8" ht="15.75" customHeight="1" x14ac:dyDescent="0.25">
      <c r="B6" s="19" t="s">
        <v>91</v>
      </c>
      <c r="C6" s="101">
        <v>0.11086759616279079</v>
      </c>
    </row>
    <row r="7" spans="1:8" ht="15.75" customHeight="1" x14ac:dyDescent="0.25">
      <c r="B7" s="19" t="s">
        <v>96</v>
      </c>
      <c r="C7" s="101">
        <v>0.42426452394349901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0.25086647394182487</v>
      </c>
    </row>
    <row r="10" spans="1:8" ht="15.75" customHeight="1" x14ac:dyDescent="0.25">
      <c r="B10" s="19" t="s">
        <v>94</v>
      </c>
      <c r="C10" s="101">
        <v>9.4455395436782455E-2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3.1865710827103412E-2</v>
      </c>
      <c r="D14" s="55">
        <v>3.1865710827103412E-2</v>
      </c>
      <c r="E14" s="55">
        <v>3.1865710827103412E-2</v>
      </c>
      <c r="F14" s="55">
        <v>3.1865710827103412E-2</v>
      </c>
    </row>
    <row r="15" spans="1:8" ht="15.75" customHeight="1" x14ac:dyDescent="0.25">
      <c r="B15" s="19" t="s">
        <v>102</v>
      </c>
      <c r="C15" s="101">
        <v>0.22329034015462371</v>
      </c>
      <c r="D15" s="101">
        <v>0.22329034015462371</v>
      </c>
      <c r="E15" s="101">
        <v>0.22329034015462371</v>
      </c>
      <c r="F15" s="101">
        <v>0.22329034015462371</v>
      </c>
    </row>
    <row r="16" spans="1:8" ht="15.75" customHeight="1" x14ac:dyDescent="0.25">
      <c r="B16" s="19" t="s">
        <v>2</v>
      </c>
      <c r="C16" s="101">
        <v>1.5933588788151171E-2</v>
      </c>
      <c r="D16" s="101">
        <v>1.5933588788151171E-2</v>
      </c>
      <c r="E16" s="101">
        <v>1.5933588788151171E-2</v>
      </c>
      <c r="F16" s="101">
        <v>1.5933588788151171E-2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5.88961316434467E-3</v>
      </c>
      <c r="D19" s="101">
        <v>5.88961316434467E-3</v>
      </c>
      <c r="E19" s="101">
        <v>5.88961316434467E-3</v>
      </c>
      <c r="F19" s="101">
        <v>5.88961316434467E-3</v>
      </c>
    </row>
    <row r="20" spans="1:8" ht="15.75" customHeight="1" x14ac:dyDescent="0.25">
      <c r="B20" s="19" t="s">
        <v>79</v>
      </c>
      <c r="C20" s="101">
        <v>1.9241201117395149E-2</v>
      </c>
      <c r="D20" s="101">
        <v>1.9241201117395149E-2</v>
      </c>
      <c r="E20" s="101">
        <v>1.9241201117395149E-2</v>
      </c>
      <c r="F20" s="101">
        <v>1.9241201117395149E-2</v>
      </c>
    </row>
    <row r="21" spans="1:8" ht="15.75" customHeight="1" x14ac:dyDescent="0.25">
      <c r="B21" s="19" t="s">
        <v>88</v>
      </c>
      <c r="C21" s="101">
        <v>0.17691059359710989</v>
      </c>
      <c r="D21" s="101">
        <v>0.17691059359710989</v>
      </c>
      <c r="E21" s="101">
        <v>0.17691059359710989</v>
      </c>
      <c r="F21" s="101">
        <v>0.17691059359710989</v>
      </c>
    </row>
    <row r="22" spans="1:8" ht="15.75" customHeight="1" x14ac:dyDescent="0.25">
      <c r="B22" s="19" t="s">
        <v>99</v>
      </c>
      <c r="C22" s="101">
        <v>0.52686895235127207</v>
      </c>
      <c r="D22" s="101">
        <v>0.52686895235127207</v>
      </c>
      <c r="E22" s="101">
        <v>0.52686895235127207</v>
      </c>
      <c r="F22" s="101">
        <v>0.52686895235127207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6.7922542000000002E-2</v>
      </c>
    </row>
    <row r="27" spans="1:8" ht="15.75" customHeight="1" x14ac:dyDescent="0.25">
      <c r="B27" s="19" t="s">
        <v>89</v>
      </c>
      <c r="C27" s="101">
        <v>3.9153998000000002E-2</v>
      </c>
    </row>
    <row r="28" spans="1:8" ht="15.75" customHeight="1" x14ac:dyDescent="0.25">
      <c r="B28" s="19" t="s">
        <v>103</v>
      </c>
      <c r="C28" s="101">
        <v>0.14092202700000001</v>
      </c>
    </row>
    <row r="29" spans="1:8" ht="15.75" customHeight="1" x14ac:dyDescent="0.25">
      <c r="B29" s="19" t="s">
        <v>86</v>
      </c>
      <c r="C29" s="101">
        <v>0.29517143400000001</v>
      </c>
    </row>
    <row r="30" spans="1:8" ht="15.75" customHeight="1" x14ac:dyDescent="0.25">
      <c r="B30" s="19" t="s">
        <v>4</v>
      </c>
      <c r="C30" s="101">
        <v>4.8052300999999999E-2</v>
      </c>
    </row>
    <row r="31" spans="1:8" ht="15.75" customHeight="1" x14ac:dyDescent="0.25">
      <c r="B31" s="19" t="s">
        <v>80</v>
      </c>
      <c r="C31" s="101">
        <v>8.049626E-2</v>
      </c>
    </row>
    <row r="32" spans="1:8" ht="15.75" customHeight="1" x14ac:dyDescent="0.25">
      <c r="B32" s="19" t="s">
        <v>85</v>
      </c>
      <c r="C32" s="101">
        <v>1.1478149E-2</v>
      </c>
    </row>
    <row r="33" spans="2:3" ht="15.75" customHeight="1" x14ac:dyDescent="0.25">
      <c r="B33" s="19" t="s">
        <v>100</v>
      </c>
      <c r="C33" s="101">
        <v>0.18240295500000001</v>
      </c>
    </row>
    <row r="34" spans="2:3" ht="15.75" customHeight="1" x14ac:dyDescent="0.25">
      <c r="B34" s="19" t="s">
        <v>87</v>
      </c>
      <c r="C34" s="101">
        <v>0.13440033400000001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ox7BNRRqlyR11FJEVkjge9nNBedKx1McnaYGzSQXTlZjImbRM+ZKq1DnFIFf6dPRWXMfJzwigIhI4Lpd2QdbwA==" saltValue="iFHzfJseC6Vmsq7+RzNKs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0.61154243775152251</v>
      </c>
      <c r="D2" s="52">
        <f>IFERROR(1-_xlfn.NORM.DIST(_xlfn.NORM.INV(SUM(D4:D5), 0, 1) + 1, 0, 1, TRUE), "")</f>
        <v>0.61154243775152251</v>
      </c>
      <c r="E2" s="52">
        <f>IFERROR(1-_xlfn.NORM.DIST(_xlfn.NORM.INV(SUM(E4:E5), 0, 1) + 1, 0, 1, TRUE), "")</f>
        <v>0.4675547764677126</v>
      </c>
      <c r="F2" s="52">
        <f>IFERROR(1-_xlfn.NORM.DIST(_xlfn.NORM.INV(SUM(F4:F5), 0, 1) + 1, 0, 1, TRUE), "")</f>
        <v>0.30162886057613147</v>
      </c>
      <c r="G2" s="52">
        <f>IFERROR(1-_xlfn.NORM.DIST(_xlfn.NORM.INV(SUM(G4:G5), 0, 1) + 1, 0, 1, TRUE), "")</f>
        <v>0.3670320920729564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0.28877131960845909</v>
      </c>
      <c r="D3" s="52">
        <f>IFERROR(_xlfn.NORM.DIST(_xlfn.NORM.INV(SUM(D4:D5), 0, 1) + 1, 0, 1, TRUE) - SUM(D4:D5), "")</f>
        <v>0.28877131960845909</v>
      </c>
      <c r="E3" s="52">
        <f>IFERROR(_xlfn.NORM.DIST(_xlfn.NORM.INV(SUM(E4:E5), 0, 1) + 1, 0, 1, TRUE) - SUM(E4:E5), "")</f>
        <v>0.35328810428795043</v>
      </c>
      <c r="F3" s="52">
        <f>IFERROR(_xlfn.NORM.DIST(_xlfn.NORM.INV(SUM(F4:F5), 0, 1) + 1, 0, 1, TRUE) - SUM(F4:F5), "")</f>
        <v>0.38285646315099942</v>
      </c>
      <c r="G3" s="52">
        <f>IFERROR(_xlfn.NORM.DIST(_xlfn.NORM.INV(SUM(G4:G5), 0, 1) + 1, 0, 1, TRUE) - SUM(G4:G5), "")</f>
        <v>0.37842945753694301</v>
      </c>
    </row>
    <row r="4" spans="1:15" ht="15.75" customHeight="1" x14ac:dyDescent="0.25">
      <c r="B4" s="5" t="s">
        <v>110</v>
      </c>
      <c r="C4" s="45">
        <v>7.2534196078777299E-2</v>
      </c>
      <c r="D4" s="53">
        <v>7.2534196078777299E-2</v>
      </c>
      <c r="E4" s="53">
        <v>0.13401260972022999</v>
      </c>
      <c r="F4" s="53">
        <v>0.22052048146724701</v>
      </c>
      <c r="G4" s="53">
        <v>0.19942629337310799</v>
      </c>
    </row>
    <row r="5" spans="1:15" ht="15.75" customHeight="1" x14ac:dyDescent="0.25">
      <c r="B5" s="5" t="s">
        <v>106</v>
      </c>
      <c r="C5" s="45">
        <v>2.7152046561241101E-2</v>
      </c>
      <c r="D5" s="53">
        <v>2.7152046561241101E-2</v>
      </c>
      <c r="E5" s="53">
        <v>4.5144509524107E-2</v>
      </c>
      <c r="F5" s="53">
        <v>9.4994194805622101E-2</v>
      </c>
      <c r="G5" s="53">
        <v>5.5112157016992597E-2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0.67985856625799368</v>
      </c>
      <c r="D8" s="52">
        <f>IFERROR(1-_xlfn.NORM.DIST(_xlfn.NORM.INV(SUM(D10:D11), 0, 1) + 1, 0, 1, TRUE), "")</f>
        <v>0.67985856625799368</v>
      </c>
      <c r="E8" s="52">
        <f>IFERROR(1-_xlfn.NORM.DIST(_xlfn.NORM.INV(SUM(E10:E11), 0, 1) + 1, 0, 1, TRUE), "")</f>
        <v>0.77105876321792199</v>
      </c>
      <c r="F8" s="52">
        <f>IFERROR(1-_xlfn.NORM.DIST(_xlfn.NORM.INV(SUM(F10:F11), 0, 1) + 1, 0, 1, TRUE), "")</f>
        <v>0.80999909281175575</v>
      </c>
      <c r="G8" s="52">
        <f>IFERROR(1-_xlfn.NORM.DIST(_xlfn.NORM.INV(SUM(G10:G11), 0, 1) + 1, 0, 1, TRUE), "")</f>
        <v>0.89063213959980914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0.24899465591098827</v>
      </c>
      <c r="D9" s="52">
        <f>IFERROR(_xlfn.NORM.DIST(_xlfn.NORM.INV(SUM(D10:D11), 0, 1) + 1, 0, 1, TRUE) - SUM(D10:D11), "")</f>
        <v>0.24899465591098827</v>
      </c>
      <c r="E9" s="52">
        <f>IFERROR(_xlfn.NORM.DIST(_xlfn.NORM.INV(SUM(E10:E11), 0, 1) + 1, 0, 1, TRUE) - SUM(E10:E11), "")</f>
        <v>0.18821659234464566</v>
      </c>
      <c r="F9" s="52">
        <f>IFERROR(_xlfn.NORM.DIST(_xlfn.NORM.INV(SUM(F10:F11), 0, 1) + 1, 0, 1, TRUE) - SUM(F10:F11), "")</f>
        <v>0.1598030018116908</v>
      </c>
      <c r="G9" s="52">
        <f>IFERROR(_xlfn.NORM.DIST(_xlfn.NORM.INV(SUM(G10:G11), 0, 1) + 1, 0, 1, TRUE) - SUM(G10:G11), "")</f>
        <v>9.6490715782231118E-2</v>
      </c>
    </row>
    <row r="10" spans="1:15" ht="15.75" customHeight="1" x14ac:dyDescent="0.25">
      <c r="B10" s="5" t="s">
        <v>107</v>
      </c>
      <c r="C10" s="45">
        <v>5.56972958147526E-2</v>
      </c>
      <c r="D10" s="53">
        <v>5.56972958147526E-2</v>
      </c>
      <c r="E10" s="53">
        <v>2.28531006723642E-2</v>
      </c>
      <c r="F10" s="53">
        <v>2.0328229293227199E-2</v>
      </c>
      <c r="G10" s="53">
        <v>9.3770073726773002E-3</v>
      </c>
    </row>
    <row r="11" spans="1:15" ht="15.75" customHeight="1" x14ac:dyDescent="0.25">
      <c r="B11" s="5" t="s">
        <v>119</v>
      </c>
      <c r="C11" s="45">
        <v>1.5449482016265399E-2</v>
      </c>
      <c r="D11" s="53">
        <v>1.5449482016265399E-2</v>
      </c>
      <c r="E11" s="53">
        <v>1.7871543765068099E-2</v>
      </c>
      <c r="F11" s="53">
        <v>9.8696760833262998E-3</v>
      </c>
      <c r="G11" s="53">
        <v>3.5001372452825E-3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0.18063501800000001</v>
      </c>
      <c r="D14" s="54">
        <v>0.170571809943</v>
      </c>
      <c r="E14" s="54">
        <v>0.170571809943</v>
      </c>
      <c r="F14" s="54">
        <v>0.121825787856</v>
      </c>
      <c r="G14" s="54">
        <v>0.121825787856</v>
      </c>
      <c r="H14" s="45">
        <v>0.26400000000000001</v>
      </c>
      <c r="I14" s="55">
        <v>0.26400000000000001</v>
      </c>
      <c r="J14" s="55">
        <v>0.26400000000000001</v>
      </c>
      <c r="K14" s="55">
        <v>0.26400000000000001</v>
      </c>
      <c r="L14" s="45">
        <v>0.184</v>
      </c>
      <c r="M14" s="55">
        <v>0.184</v>
      </c>
      <c r="N14" s="55">
        <v>0.184</v>
      </c>
      <c r="O14" s="55">
        <v>0.184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0.100736898108276</v>
      </c>
      <c r="D15" s="52">
        <f t="shared" si="0"/>
        <v>9.5124828112632134E-2</v>
      </c>
      <c r="E15" s="52">
        <f t="shared" si="0"/>
        <v>9.5124828112632134E-2</v>
      </c>
      <c r="F15" s="52">
        <f t="shared" si="0"/>
        <v>6.7940049023109794E-2</v>
      </c>
      <c r="G15" s="52">
        <f t="shared" si="0"/>
        <v>6.7940049023109794E-2</v>
      </c>
      <c r="H15" s="52">
        <f t="shared" si="0"/>
        <v>0.147228048</v>
      </c>
      <c r="I15" s="52">
        <f t="shared" si="0"/>
        <v>0.147228048</v>
      </c>
      <c r="J15" s="52">
        <f t="shared" si="0"/>
        <v>0.147228048</v>
      </c>
      <c r="K15" s="52">
        <f t="shared" si="0"/>
        <v>0.147228048</v>
      </c>
      <c r="L15" s="52">
        <f t="shared" si="0"/>
        <v>0.102613488</v>
      </c>
      <c r="M15" s="52">
        <f t="shared" si="0"/>
        <v>0.102613488</v>
      </c>
      <c r="N15" s="52">
        <f t="shared" si="0"/>
        <v>0.102613488</v>
      </c>
      <c r="O15" s="52">
        <f t="shared" si="0"/>
        <v>0.102613488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osM9Xt6S59dhdi5OtxAeJTawfAtg+v5ON65FomIo6X04WX8Va1ymhb3KR+aKDkdW8LIr9m5euERHM9GcHhbp1w==" saltValue="drJn7KtBoE17QAirufF0U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0.46842299999999998</v>
      </c>
      <c r="D2" s="53">
        <v>0.41673149999999998</v>
      </c>
      <c r="E2" s="53"/>
      <c r="F2" s="53"/>
      <c r="G2" s="53"/>
    </row>
    <row r="3" spans="1:7" x14ac:dyDescent="0.25">
      <c r="B3" s="3" t="s">
        <v>127</v>
      </c>
      <c r="C3" s="53">
        <v>4.6381242573261303E-2</v>
      </c>
      <c r="D3" s="53">
        <v>0.1215774</v>
      </c>
      <c r="E3" s="53"/>
      <c r="F3" s="53"/>
      <c r="G3" s="53"/>
    </row>
    <row r="4" spans="1:7" x14ac:dyDescent="0.25">
      <c r="B4" s="3" t="s">
        <v>126</v>
      </c>
      <c r="C4" s="53">
        <v>0.30027530000000002</v>
      </c>
      <c r="D4" s="53">
        <v>0.3281985</v>
      </c>
      <c r="E4" s="53">
        <v>0.83700162172317505</v>
      </c>
      <c r="F4" s="53">
        <v>0.469768106937408</v>
      </c>
      <c r="G4" s="53"/>
    </row>
    <row r="5" spans="1:7" x14ac:dyDescent="0.25">
      <c r="B5" s="3" t="s">
        <v>125</v>
      </c>
      <c r="C5" s="52">
        <v>0.18513950000000001</v>
      </c>
      <c r="D5" s="52">
        <v>0.13349259999999999</v>
      </c>
      <c r="E5" s="52">
        <f>1-SUM(E2:E4)</f>
        <v>0.16299837827682495</v>
      </c>
      <c r="F5" s="52">
        <f>1-SUM(F2:F4)</f>
        <v>0.530231893062592</v>
      </c>
      <c r="G5" s="52">
        <f>1-SUM(G2:G4)</f>
        <v>1</v>
      </c>
    </row>
  </sheetData>
  <sheetProtection algorithmName="SHA-512" hashValue="1I4zsXA4tBVtXFTDGLvrFUEa3Qn+4nMb3GEC6W23Yf58WNu81bjDqjb6LQERFe5HU0SDKnhLWXtBV7ZplBoNSw==" saltValue="z0izGRu/L1VbVVTMVnIwi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byoF5mtIUK/RotbvsLQZP5SkLytGH01hZE10EejZPZMxI+tZkw4h/h3tAHLoe+qyJ/htxzpDem9jGNE3/UMEeQ==" saltValue="MKZYJFLgXMg8YruVAHvgF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HmS9CuZ3pm4EwesrI4Wg/RqFbQKVZvbW+pSJpBfVBeA0tAz9vNlBzkj+OrBUGKEIlRT64ejtdw+p9C6nSATA9g==" saltValue="T7gDCQxRA7QLcP15hOid8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Kwq3CwseJYAj7oB6orASGrA8tg1UL5gxU1/BCTpGabYGQ/zz7mWtYsJKRZFgRnr/Zk5L4GATqyBxoKqiZWuvOg==" saltValue="5QJlkl25psoOPSoO9/7DT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pVKnFY6SVkxb7EAzX6TiMwc+C89M+Fkjxbdp+E1Nn0y1lLyHpXs7BhM9Xdk1V1Z9Ke+z8AiFNkVd6ElbDOtFuw==" saltValue="MtvnBKLHmuP0AyUVeCqgi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2024-03-15T02:05:58Z</dcterms:modified>
</cp:coreProperties>
</file>