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981F8258-FA8D-4F2A-9CC8-B9FB2565C81F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C17" i="26"/>
  <c r="F12" i="26"/>
  <c r="D12" i="26"/>
  <c r="C12" i="26"/>
  <c r="C10" i="26"/>
  <c r="G5" i="26"/>
  <c r="G19" i="26" s="1"/>
  <c r="F5" i="26"/>
  <c r="F19" i="26" s="1"/>
  <c r="E5" i="26"/>
  <c r="E12" i="26" s="1"/>
  <c r="D5" i="26"/>
  <c r="D19" i="26" s="1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I39" i="2"/>
  <c r="H39" i="2"/>
  <c r="G39" i="2"/>
  <c r="H38" i="2"/>
  <c r="G38" i="2"/>
  <c r="I38" i="2" s="1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A32" i="2" l="1"/>
  <c r="A34" i="2"/>
  <c r="A24" i="2"/>
  <c r="G17" i="26"/>
  <c r="A26" i="2"/>
  <c r="A39" i="2"/>
  <c r="A18" i="2"/>
  <c r="A13" i="2"/>
  <c r="A29" i="2"/>
  <c r="A15" i="2"/>
  <c r="A31" i="2"/>
  <c r="E10" i="26"/>
  <c r="A16" i="2"/>
  <c r="I6" i="2"/>
  <c r="I10" i="2"/>
  <c r="A21" i="2"/>
  <c r="A37" i="2"/>
  <c r="A3" i="2"/>
  <c r="A4" i="2" s="1"/>
  <c r="A5" i="2" s="1"/>
  <c r="A6" i="2" s="1"/>
  <c r="A7" i="2" s="1"/>
  <c r="A8" i="2" s="1"/>
  <c r="A9" i="2" s="1"/>
  <c r="A10" i="2" s="1"/>
  <c r="A11" i="2" s="1"/>
  <c r="A23" i="2"/>
  <c r="A14" i="2"/>
  <c r="A22" i="2"/>
  <c r="A30" i="2"/>
  <c r="A38" i="2"/>
  <c r="A40" i="2"/>
  <c r="D10" i="26"/>
  <c r="G12" i="26"/>
  <c r="E19" i="26"/>
  <c r="F10" i="26"/>
  <c r="A17" i="2"/>
  <c r="A25" i="2"/>
  <c r="A33" i="2"/>
  <c r="A19" i="2"/>
  <c r="A27" i="2"/>
  <c r="A35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<sst xmlns="http://schemas.openxmlformats.org/spreadsheetml/2006/main" count="2092" uniqueCount="341">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</sst>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11469.74291992189</v>
      </c>
    </row>
    <row r="8" spans="1:3" ht="15" customHeight="1" x14ac:dyDescent="0.25">
      <c r="B8" s="5" t="s">
        <v>44</v>
      </c>
      <c r="C8" s="44">
        <v>4.7E-2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0.81211067199706999</v>
      </c>
    </row>
    <row r="11" spans="1:3" ht="15" customHeight="1" x14ac:dyDescent="0.25">
      <c r="B11" s="5" t="s">
        <v>49</v>
      </c>
      <c r="C11" s="45">
        <v>0.90300000000000002</v>
      </c>
    </row>
    <row r="12" spans="1:3" ht="15" customHeight="1" x14ac:dyDescent="0.25">
      <c r="B12" s="5" t="s">
        <v>41</v>
      </c>
      <c r="C12" s="45">
        <v>0.72</v>
      </c>
    </row>
    <row r="13" spans="1:3" ht="15" customHeight="1" x14ac:dyDescent="0.25">
      <c r="B13" s="5" t="s">
        <v>62</v>
      </c>
      <c r="C13" s="45">
        <v>0.27600000000000002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0.14169999999999999</v>
      </c>
    </row>
    <row r="24" spans="1:3" ht="15" customHeight="1" x14ac:dyDescent="0.25">
      <c r="B24" s="15" t="s">
        <v>46</v>
      </c>
      <c r="C24" s="45">
        <v>0.49370000000000003</v>
      </c>
    </row>
    <row r="25" spans="1:3" ht="15" customHeight="1" x14ac:dyDescent="0.25">
      <c r="B25" s="15" t="s">
        <v>47</v>
      </c>
      <c r="C25" s="45">
        <v>0.31890000000000002</v>
      </c>
    </row>
    <row r="26" spans="1:3" ht="15" customHeight="1" x14ac:dyDescent="0.25">
      <c r="B26" s="15" t="s">
        <v>48</v>
      </c>
      <c r="C26" s="45">
        <v>4.5699999999999998E-2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0.35675533525383901</v>
      </c>
    </row>
    <row r="30" spans="1:3" ht="14.25" customHeight="1" x14ac:dyDescent="0.25">
      <c r="B30" s="25" t="s">
        <v>63</v>
      </c>
      <c r="C30" s="99">
        <v>6.5910586704521698E-2</v>
      </c>
    </row>
    <row r="31" spans="1:3" ht="14.25" customHeight="1" x14ac:dyDescent="0.25">
      <c r="B31" s="25" t="s">
        <v>10</v>
      </c>
      <c r="C31" s="99">
        <v>9.262041217609189E-2</v>
      </c>
    </row>
    <row r="32" spans="1:3" ht="14.25" customHeight="1" x14ac:dyDescent="0.25">
      <c r="B32" s="25" t="s">
        <v>11</v>
      </c>
      <c r="C32" s="99">
        <v>0.48471366586554798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12.740112099436899</v>
      </c>
    </row>
    <row r="38" spans="1:5" ht="15" customHeight="1" x14ac:dyDescent="0.25">
      <c r="B38" s="11" t="s">
        <v>35</v>
      </c>
      <c r="C38" s="43">
        <v>20.013846672465299</v>
      </c>
      <c r="D38" s="12"/>
      <c r="E38" s="13"/>
    </row>
    <row r="39" spans="1:5" ht="15" customHeight="1" x14ac:dyDescent="0.25">
      <c r="B39" s="11" t="s">
        <v>61</v>
      </c>
      <c r="C39" s="43">
        <v>22.328003022965699</v>
      </c>
      <c r="D39" s="12"/>
      <c r="E39" s="12"/>
    </row>
    <row r="40" spans="1:5" ht="15" customHeight="1" x14ac:dyDescent="0.25">
      <c r="B40" s="11" t="s">
        <v>36</v>
      </c>
      <c r="C40" s="100">
        <v>1.17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11.184526630000001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2.0190099999999999E-2</v>
      </c>
      <c r="D45" s="12"/>
    </row>
    <row r="46" spans="1:5" ht="15.75" customHeight="1" x14ac:dyDescent="0.25">
      <c r="B46" s="11" t="s">
        <v>51</v>
      </c>
      <c r="C46" s="45">
        <v>9.1186399999999987E-2</v>
      </c>
      <c r="D46" s="12"/>
    </row>
    <row r="47" spans="1:5" ht="15.75" customHeight="1" x14ac:dyDescent="0.25">
      <c r="B47" s="11" t="s">
        <v>59</v>
      </c>
      <c r="C47" s="45">
        <v>0.1337083</v>
      </c>
      <c r="D47" s="12"/>
      <c r="E47" s="13"/>
    </row>
    <row r="48" spans="1:5" ht="15" customHeight="1" x14ac:dyDescent="0.25">
      <c r="B48" s="11" t="s">
        <v>58</v>
      </c>
      <c r="C48" s="46">
        <v>0.7549151999999999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3.2</v>
      </c>
      <c r="D51" s="12"/>
    </row>
    <row r="52" spans="1:4" ht="15" customHeight="1" x14ac:dyDescent="0.25">
      <c r="B52" s="11" t="s">
        <v>13</v>
      </c>
      <c r="C52" s="100">
        <v>3.2</v>
      </c>
    </row>
    <row r="53" spans="1:4" ht="15.75" customHeight="1" x14ac:dyDescent="0.25">
      <c r="B53" s="11" t="s">
        <v>16</v>
      </c>
      <c r="C53" s="100">
        <v>3.2</v>
      </c>
    </row>
    <row r="54" spans="1:4" ht="15.75" customHeight="1" x14ac:dyDescent="0.25">
      <c r="B54" s="11" t="s">
        <v>14</v>
      </c>
      <c r="C54" s="100">
        <v>3.2</v>
      </c>
    </row>
    <row r="55" spans="1:4" ht="15.75" customHeight="1" x14ac:dyDescent="0.25">
      <c r="B55" s="11" t="s">
        <v>15</v>
      </c>
      <c r="C55" s="100">
        <v>3.2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1.9375E-2</v>
      </c>
    </row>
    <row r="59" spans="1:4" ht="15.75" customHeight="1" x14ac:dyDescent="0.25">
      <c r="B59" s="11" t="s">
        <v>40</v>
      </c>
      <c r="C59" s="45">
        <v>0.54077500000000001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7RC8AEyxMmoGthA5RR4u+HwQTZeh7htoUV+jKxgYqtg7omoFM3gtYGN1l6rjHJKux4P4q1587BYr+S5HYFxz6Q==" saltValue="RZNT0SEG3RxZ+ABS1n5aV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0.70004438482937204</v>
      </c>
      <c r="C2" s="98">
        <v>0.95</v>
      </c>
      <c r="D2" s="56">
        <v>91.330267740197584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40.626528785920193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936.48215246114307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2.791024751973453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0.21692764317660301</v>
      </c>
      <c r="C10" s="98">
        <v>0.95</v>
      </c>
      <c r="D10" s="56">
        <v>13.758828229716091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0.21692764317660301</v>
      </c>
      <c r="C11" s="98">
        <v>0.95</v>
      </c>
      <c r="D11" s="56">
        <v>13.758828229716091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0.21692764317660301</v>
      </c>
      <c r="C12" s="98">
        <v>0.95</v>
      </c>
      <c r="D12" s="56">
        <v>13.758828229716091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0.21692764317660301</v>
      </c>
      <c r="C13" s="98">
        <v>0.95</v>
      </c>
      <c r="D13" s="56">
        <v>13.758828229716091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0.21692764317660301</v>
      </c>
      <c r="C14" s="98">
        <v>0.95</v>
      </c>
      <c r="D14" s="56">
        <v>13.758828229716091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0.21692764317660301</v>
      </c>
      <c r="C15" s="98">
        <v>0.95</v>
      </c>
      <c r="D15" s="56">
        <v>13.758828229716091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</v>
      </c>
      <c r="C16" s="98">
        <v>0.95</v>
      </c>
      <c r="D16" s="56">
        <v>1.465594029611444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21.432133639931681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21.432133639931681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</v>
      </c>
      <c r="C21" s="98">
        <v>0.95</v>
      </c>
      <c r="D21" s="56">
        <v>27.58396231596782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24.134826347321969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4.7459931534262978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0.16919001176010401</v>
      </c>
      <c r="C27" s="98">
        <v>0.95</v>
      </c>
      <c r="D27" s="56">
        <v>19.155143804923071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0.88352908609115</v>
      </c>
      <c r="C29" s="98">
        <v>0.95</v>
      </c>
      <c r="D29" s="56">
        <v>189.65223389589579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0.76529144671086591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0.15005472180000001</v>
      </c>
      <c r="C32" s="98">
        <v>0.95</v>
      </c>
      <c r="D32" s="56">
        <v>3.2236445106369032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0.26580414175987199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3.73761277259677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0.95996349762789701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BvwyPDN2e9iDIUcGc+WCOCuOezgYltEtgZuwt9Mv08aNycqy+iJP6o/ewWNvsnw9Y+fpeh5uN0CXfq4clYM6cw==" saltValue="TbS3ZA0p1Zq6p42sKeooT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Q95RlOLfB7kcG+8kw8QHGttH24ivnmHtnP+Bv0Tnz8aIMkAG3v/BagtkTPDZIRXVevX08UJypJA7V3wjxIJPCQ==" saltValue="I3Y2o8Hz6swNLyyWpPm0A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6QbwA6ULUGniPdwzVtxcCFTAmTz83ck9vxsAWZAbJorciP5WDqhx12Gnl9hA1gJHpR058i/GiygCHGnI1RL1ew==" saltValue="QZR8xJbA9aDCAry+QlsBJ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6</v>
      </c>
      <c r="B3" s="21">
        <f>frac_mam_1month * 2.6</f>
        <v>0</v>
      </c>
      <c r="C3" s="21">
        <f>frac_mam_1_5months * 2.6</f>
        <v>0</v>
      </c>
      <c r="D3" s="21">
        <f>frac_mam_6_11months * 2.6</f>
        <v>0.16789871800000003</v>
      </c>
      <c r="E3" s="21">
        <f>frac_mam_12_23months * 2.6</f>
        <v>7.1912456200000002E-2</v>
      </c>
      <c r="F3" s="21">
        <f>frac_mam_24_59months * 2.6</f>
        <v>5.48676518E-2</v>
      </c>
    </row>
    <row r="4" spans="1:6" ht="15.75" customHeight="1" x14ac:dyDescent="0.25">
      <c r="A4" s="3" t="s">
        <v>207</v>
      </c>
      <c r="B4" s="21">
        <f>frac_sam_1month * 2.6</f>
        <v>0</v>
      </c>
      <c r="C4" s="21">
        <f>frac_sam_1_5months * 2.6</f>
        <v>0</v>
      </c>
      <c r="D4" s="21">
        <f>frac_sam_6_11months * 2.6</f>
        <v>0</v>
      </c>
      <c r="E4" s="21">
        <f>frac_sam_12_23months * 2.6</f>
        <v>0</v>
      </c>
      <c r="F4" s="21">
        <f>frac_sam_24_59months * 2.6</f>
        <v>0</v>
      </c>
    </row>
  </sheetData>
  <sheetProtection algorithmName="SHA-512" hashValue="hjfgVSoaxSSx3oEmlJlGPiGDBZ89Jlb6loOejNuEvIAok8ziH7dC5JR4MjVFSS5vZav6b/hqJH1ADMaX1YT0xw==" saltValue="FBSt0inlq/FBc2QQK6LM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4.7E-2</v>
      </c>
      <c r="E2" s="60">
        <f>food_insecure</f>
        <v>4.7E-2</v>
      </c>
      <c r="F2" s="60">
        <f>food_insecure</f>
        <v>4.7E-2</v>
      </c>
      <c r="G2" s="60">
        <f>food_insecure</f>
        <v>4.7E-2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4.7E-2</v>
      </c>
      <c r="F5" s="60">
        <f>food_insecure</f>
        <v>4.7E-2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4.7E-2</v>
      </c>
      <c r="F8" s="60">
        <f>food_insecure</f>
        <v>4.7E-2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4.7E-2</v>
      </c>
      <c r="F9" s="60">
        <f>food_insecure</f>
        <v>4.7E-2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4.7E-2</v>
      </c>
      <c r="I15" s="60">
        <f>food_insecure</f>
        <v>4.7E-2</v>
      </c>
      <c r="J15" s="60">
        <f>food_insecure</f>
        <v>4.7E-2</v>
      </c>
      <c r="K15" s="60">
        <f>food_insecure</f>
        <v>4.7E-2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0.90300000000000002</v>
      </c>
      <c r="I18" s="60">
        <f>frac_PW_health_facility</f>
        <v>0.90300000000000002</v>
      </c>
      <c r="J18" s="60">
        <f>frac_PW_health_facility</f>
        <v>0.90300000000000002</v>
      </c>
      <c r="K18" s="60">
        <f>frac_PW_health_facility</f>
        <v>0.90300000000000002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0.27600000000000002</v>
      </c>
      <c r="M24" s="60">
        <f>famplan_unmet_need</f>
        <v>0.27600000000000002</v>
      </c>
      <c r="N24" s="60">
        <f>famplan_unmet_need</f>
        <v>0.27600000000000002</v>
      </c>
      <c r="O24" s="60">
        <f>famplan_unmet_need</f>
        <v>0.27600000000000002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9.3920238388824628E-2</v>
      </c>
      <c r="M25" s="60">
        <f>(1-food_insecure)*(0.49)+food_insecure*(0.7)</f>
        <v>0.49986999999999998</v>
      </c>
      <c r="N25" s="60">
        <f>(1-food_insecure)*(0.49)+food_insecure*(0.7)</f>
        <v>0.49986999999999998</v>
      </c>
      <c r="O25" s="60">
        <f>(1-food_insecure)*(0.49)+food_insecure*(0.7)</f>
        <v>0.49986999999999998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4.0251530738067691E-2</v>
      </c>
      <c r="M26" s="60">
        <f>(1-food_insecure)*(0.21)+food_insecure*(0.3)</f>
        <v>0.21422999999999998</v>
      </c>
      <c r="N26" s="60">
        <f>(1-food_insecure)*(0.21)+food_insecure*(0.3)</f>
        <v>0.21422999999999998</v>
      </c>
      <c r="O26" s="60">
        <f>(1-food_insecure)*(0.21)+food_insecure*(0.3)</f>
        <v>0.21422999999999998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5.3717558876037685E-2</v>
      </c>
      <c r="M27" s="60">
        <f>(1-food_insecure)*(0.3)</f>
        <v>0.28589999999999999</v>
      </c>
      <c r="N27" s="60">
        <f>(1-food_insecure)*(0.3)</f>
        <v>0.28589999999999999</v>
      </c>
      <c r="O27" s="60">
        <f>(1-food_insecure)*(0.3)</f>
        <v>0.28589999999999999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0.81211067199706999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mY47o5EHg2+qQtb/h84Gorvsfd6Ja6IaUh922JFKiixpjmkym2R13GMJMmE2w1/77iLncr4Hlt2iWsGiP4+byg==" saltValue="zLcXd99Ivn3qsq4lnRgkm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TCyOrAatToMX0uhJFxfmWVtu9CxyPEhjNxOwCiID9BfrZkmf0qor7mpii4F9ph28ublVgWmGFATkpltvuolMPQ==" saltValue="yQDpZCajFQ96xj9YHUhuy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aBjNhRUa942jRtr46vqjU4g5O6AVy2VUFlP7u2YiLi3VXTWFM66Y/LXGIcCd7cDac3F0V1l16E522rDW5D5xYA==" saltValue="d0Y1qhCeqN4IsDAcPQ1S4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wbo78M6f5EGPs2ZoMDIxJp009CZJS6cs0VRAc3fHsAbilmIxGg6p9MpUz6JYUQWsG03trIK58MV+EBPVIs1A0A==" saltValue="xx6gtoOEtfFQHV52DByk5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4ywTjkiQsRhvPkjZEdfkqIyYjesGQwf64RNmTb4BRj/qn4FgvMtkRSdBpjYXjCdxiQ3hgCZDFhB2NHKspqakAQ==" saltValue="V+9H1kjR6gKtWwgw8+uVG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SRx2riKz5MeeD5jC1Bth2yI5BROjDkqjzcEzDPqwTnZpVK2/8W4u6qdbxU770sT3SWbwuTg/ChI2QplSjhtpsQ==" saltValue="cjzZVKmJUnMn7IsBdZwak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2073.1984000000002</v>
      </c>
      <c r="C2" s="49">
        <v>6400</v>
      </c>
      <c r="D2" s="49">
        <v>15500</v>
      </c>
      <c r="E2" s="49">
        <v>8300</v>
      </c>
      <c r="F2" s="49">
        <v>7000</v>
      </c>
      <c r="G2" s="17">
        <f t="shared" ref="G2:G11" si="0">C2+D2+E2+F2</f>
        <v>37200</v>
      </c>
      <c r="H2" s="17">
        <f t="shared" ref="H2:H11" si="1">(B2 + stillbirth*B2/(1000-stillbirth))/(1-abortion)</f>
        <v>2382.5550228275279</v>
      </c>
      <c r="I2" s="17">
        <f t="shared" ref="I2:I11" si="2">G2-H2</f>
        <v>34817.444977172476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2055.8951999999999</v>
      </c>
      <c r="C3" s="50">
        <v>6100</v>
      </c>
      <c r="D3" s="50">
        <v>15300</v>
      </c>
      <c r="E3" s="50">
        <v>8300</v>
      </c>
      <c r="F3" s="50">
        <v>7200</v>
      </c>
      <c r="G3" s="17">
        <f t="shared" si="0"/>
        <v>36900</v>
      </c>
      <c r="H3" s="17">
        <f t="shared" si="1"/>
        <v>2362.6698897544024</v>
      </c>
      <c r="I3" s="17">
        <f t="shared" si="2"/>
        <v>34537.330110245595</v>
      </c>
    </row>
    <row r="4" spans="1:9" ht="15.75" customHeight="1" x14ac:dyDescent="0.25">
      <c r="A4" s="5">
        <f t="shared" si="3"/>
        <v>2023</v>
      </c>
      <c r="B4" s="49">
        <v>2027.2008000000001</v>
      </c>
      <c r="C4" s="50">
        <v>5900</v>
      </c>
      <c r="D4" s="50">
        <v>14900</v>
      </c>
      <c r="E4" s="50">
        <v>8200</v>
      </c>
      <c r="F4" s="50">
        <v>7200</v>
      </c>
      <c r="G4" s="17">
        <f t="shared" si="0"/>
        <v>36200</v>
      </c>
      <c r="H4" s="17">
        <f t="shared" si="1"/>
        <v>2329.6937950173906</v>
      </c>
      <c r="I4" s="17">
        <f t="shared" si="2"/>
        <v>33870.306204982611</v>
      </c>
    </row>
    <row r="5" spans="1:9" ht="15.75" customHeight="1" x14ac:dyDescent="0.25">
      <c r="A5" s="5">
        <f t="shared" si="3"/>
        <v>2024</v>
      </c>
      <c r="B5" s="49">
        <v>2009.4272000000001</v>
      </c>
      <c r="C5" s="50">
        <v>5700</v>
      </c>
      <c r="D5" s="50">
        <v>14400</v>
      </c>
      <c r="E5" s="50">
        <v>8200</v>
      </c>
      <c r="F5" s="50">
        <v>7400</v>
      </c>
      <c r="G5" s="17">
        <f t="shared" si="0"/>
        <v>35700</v>
      </c>
      <c r="H5" s="17">
        <f t="shared" si="1"/>
        <v>2309.2680702272655</v>
      </c>
      <c r="I5" s="17">
        <f t="shared" si="2"/>
        <v>33390.731929772737</v>
      </c>
    </row>
    <row r="6" spans="1:9" ht="15.75" customHeight="1" x14ac:dyDescent="0.25">
      <c r="A6" s="5">
        <f t="shared" si="3"/>
        <v>2025</v>
      </c>
      <c r="B6" s="49">
        <v>1980.576</v>
      </c>
      <c r="C6" s="50">
        <v>5600</v>
      </c>
      <c r="D6" s="50">
        <v>14100</v>
      </c>
      <c r="E6" s="50">
        <v>8200</v>
      </c>
      <c r="F6" s="50">
        <v>7500</v>
      </c>
      <c r="G6" s="17">
        <f t="shared" si="0"/>
        <v>35400</v>
      </c>
      <c r="H6" s="17">
        <f t="shared" si="1"/>
        <v>2276.1117782512533</v>
      </c>
      <c r="I6" s="17">
        <f t="shared" si="2"/>
        <v>33123.888221748748</v>
      </c>
    </row>
    <row r="7" spans="1:9" ht="15.75" customHeight="1" x14ac:dyDescent="0.25">
      <c r="A7" s="5">
        <f t="shared" si="3"/>
        <v>2026</v>
      </c>
      <c r="B7" s="49">
        <v>1961.8510000000001</v>
      </c>
      <c r="C7" s="50">
        <v>5500</v>
      </c>
      <c r="D7" s="50">
        <v>13600</v>
      </c>
      <c r="E7" s="50">
        <v>8200</v>
      </c>
      <c r="F7" s="50">
        <v>7500</v>
      </c>
      <c r="G7" s="17">
        <f t="shared" si="0"/>
        <v>34800</v>
      </c>
      <c r="H7" s="17">
        <f t="shared" si="1"/>
        <v>2254.5926883260222</v>
      </c>
      <c r="I7" s="17">
        <f t="shared" si="2"/>
        <v>32545.407311673978</v>
      </c>
    </row>
    <row r="8" spans="1:9" ht="15.75" customHeight="1" x14ac:dyDescent="0.25">
      <c r="A8" s="5">
        <f t="shared" si="3"/>
        <v>2027</v>
      </c>
      <c r="B8" s="49">
        <v>1932.3620000000001</v>
      </c>
      <c r="C8" s="50">
        <v>5400</v>
      </c>
      <c r="D8" s="50">
        <v>13100</v>
      </c>
      <c r="E8" s="50">
        <v>8200</v>
      </c>
      <c r="F8" s="50">
        <v>7600</v>
      </c>
      <c r="G8" s="17">
        <f t="shared" si="0"/>
        <v>34300</v>
      </c>
      <c r="H8" s="17">
        <f t="shared" si="1"/>
        <v>2220.7034256929037</v>
      </c>
      <c r="I8" s="17">
        <f t="shared" si="2"/>
        <v>32079.296574307096</v>
      </c>
    </row>
    <row r="9" spans="1:9" ht="15.75" customHeight="1" x14ac:dyDescent="0.25">
      <c r="A9" s="5">
        <f t="shared" si="3"/>
        <v>2028</v>
      </c>
      <c r="B9" s="49">
        <v>1913.1587999999999</v>
      </c>
      <c r="C9" s="50">
        <v>5400</v>
      </c>
      <c r="D9" s="50">
        <v>12500</v>
      </c>
      <c r="E9" s="50">
        <v>8300</v>
      </c>
      <c r="F9" s="50">
        <v>7600</v>
      </c>
      <c r="G9" s="17">
        <f t="shared" si="0"/>
        <v>33800</v>
      </c>
      <c r="H9" s="17">
        <f t="shared" si="1"/>
        <v>2198.6347801574057</v>
      </c>
      <c r="I9" s="17">
        <f t="shared" si="2"/>
        <v>31601.365219842595</v>
      </c>
    </row>
    <row r="10" spans="1:9" ht="15.75" customHeight="1" x14ac:dyDescent="0.25">
      <c r="A10" s="5">
        <f t="shared" si="3"/>
        <v>2029</v>
      </c>
      <c r="B10" s="49">
        <v>1883.5103999999999</v>
      </c>
      <c r="C10" s="50">
        <v>5400</v>
      </c>
      <c r="D10" s="50">
        <v>12100</v>
      </c>
      <c r="E10" s="50">
        <v>8300</v>
      </c>
      <c r="F10" s="50">
        <v>7700</v>
      </c>
      <c r="G10" s="17">
        <f t="shared" si="0"/>
        <v>33500</v>
      </c>
      <c r="H10" s="17">
        <f t="shared" si="1"/>
        <v>2164.5623323208647</v>
      </c>
      <c r="I10" s="17">
        <f t="shared" si="2"/>
        <v>31335.437667679136</v>
      </c>
    </row>
    <row r="11" spans="1:9" ht="15.75" customHeight="1" x14ac:dyDescent="0.25">
      <c r="A11" s="5">
        <f t="shared" si="3"/>
        <v>2030</v>
      </c>
      <c r="B11" s="49">
        <v>1853.8620000000001</v>
      </c>
      <c r="C11" s="50">
        <v>5400</v>
      </c>
      <c r="D11" s="50">
        <v>11700</v>
      </c>
      <c r="E11" s="50">
        <v>8200</v>
      </c>
      <c r="F11" s="50">
        <v>7700</v>
      </c>
      <c r="G11" s="17">
        <f t="shared" si="0"/>
        <v>33000</v>
      </c>
      <c r="H11" s="17">
        <f t="shared" si="1"/>
        <v>2130.4898844843242</v>
      </c>
      <c r="I11" s="17">
        <f t="shared" si="2"/>
        <v>30869.510115515677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tbu67q6d3hvqVGaTBGi4PSLGHgEOHR1QNwf5HVowpI7RqCFkhPoOFtDleb84g69302rAFvlZYsrFUHIq01gNAQ==" saltValue="i/CvTEJyQfJZ+4ZvWsOOZ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2.0315735180341159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2.0315735180341159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1.6815753601296837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1.6815753601296837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2.418413587296909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2.418413587296909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vjZBMnztCDvFmlROmB0uyO+IAjOj+Yy8QzkMiz5efN6yIrvJL466PaSZz1zhjDp8VYr7bewMFafOtQouI31DLw==" saltValue="ognuPfwcPnQRLdnCiWaxx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680hLzrEi/dYYpXVv5XvHhHWNDCPI+ouzLteska0eZ2ya1WTQBI1ECOYv5oxAC3wOrautbuWEhXk6KQ0z/INDg==" saltValue="+xyYlsfDT5nuuQcLRNLo+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/xKqOOixH3j0CtxqbCnHms7MdGRULAIG5whJjxXaCp2P1UBEn7xBYprFv/qZlc9UJ8nDn+v+73Q9P9DEVVS55w==" saltValue="awDqHYQMQscmMde44xIC4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 t="e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#DIV/0!</v>
      </c>
      <c r="F6" s="90" t="e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#DIV/0!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 t="e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#DIV/0!</v>
      </c>
      <c r="F7" s="90" t="e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#DIV/0!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 t="e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#DIV/0!</v>
      </c>
      <c r="F8" s="90" t="e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#DIV/0!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 t="e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#DIV/0!</v>
      </c>
      <c r="F29" s="90" t="e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#DIV/0!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 t="e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#DIV/0!</v>
      </c>
      <c r="F30" s="90" t="e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#DIV/0!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 t="e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#DIV/0!</v>
      </c>
      <c r="F31" s="90" t="e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#DIV/0!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 t="e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#DIV/0!</v>
      </c>
      <c r="F52" s="90" t="e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#DIV/0!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 t="e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#DIV/0!</v>
      </c>
      <c r="F53" s="90" t="e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#DIV/0!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 t="e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#DIV/0!</v>
      </c>
      <c r="F54" s="90" t="e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#DIV/0!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fsqnY5yxN8hLI4ZFzqgwvXDc+RoCM0MxnB3L0lfHEJW+Haz60l5UlYQ1JRbrF+M5kXBxzuyfWAJtSswWiOcggQ==" saltValue="kOSxcu1DWe7Zag9SrQFnQ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yGVKK5l7jehDxeG1aa1jCbQzgDOLgoYshtk88/tjBRyjxj8XKD3Tu/Gf9koLxi3gv6O3y/ginxRmNDY+j/yX+w==" saltValue="nRKULpkAKFW40W00HvBN/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0.62747703266115862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0.68395640830529925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0.68395640830529925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0.65397923875432518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0.65397923875432518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0.65397923875432518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0.65397923875432518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0.66786866578098314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0.66786866578098314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0.66786866578098314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0.66786866578098314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0.72377026345134032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0.77097888547948246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0.77097888547948246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0.74619289340101524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0.74619289340101524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0.74619289340101524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0.74619289340101524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0.75775193798449614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0.75775193798449614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0.75775193798449614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0.75775193798449614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0.43469750399216966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0.49697380540315927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0.49697380540315927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0.46318123468316025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0.46318123468316025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0.46318123468316025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0.46318123468316025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0.47862356621480723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0.47862356621480723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0.47862356621480723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0.47862356621480723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0.60449850443424669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0.66258836674991461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0.66258836674991461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0.63167587476979736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0.63167587476979736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0.63167587476979736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0.63167587476979736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0.64597592636299261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0.64597592636299261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0.64597592636299261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0.64597592636299261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0.95491382562330884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0.96455385321906673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0.96455385321906673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0.95962043206137693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0.95962043206137693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0.95962043206137693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0.95962043206137693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0.96195500545311596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0.96195500545311596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0.96195500545311596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0.96195500545311596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0.88280796703143982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0.90635325449751725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0.90635325449751725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0.89420788151282726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0.89420788151282726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0.89420788151282726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0.89420788151282726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0.89992995096567618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0.89992995096567618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0.89992995096567618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0.89992995096567618</v>
      </c>
    </row>
  </sheetData>
  <sheetProtection algorithmName="SHA-512" hashValue="aZx4pJGhnERB4eNiwQe8KKj0hLuYJzRNKez4AsgTe3432U5WjrbDIXBrRShFBygQGsYlWp8aXI9CXG5363CbSA==" saltValue="hZzHsGiKpNvttfYPh63aX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 t="e">
        <f>IF(ISBLANK('Distribución estado nutricional'!D$11),0.86,(0.86*'Distribución estado nutricional'!D$11/(1-0.86*'Distribución estado nutricional'!D$11))
/ ('Distribución estado nutricional'!D$11/(1-'Distribución estado nutricional'!D$11)))</f>
        <v>#DIV/0!</v>
      </c>
      <c r="E3" s="90" t="e">
        <f>IF(ISBLANK('Distribución estado nutricional'!E$11),0.86,(0.86*'Distribución estado nutricional'!E$11/(1-0.86*'Distribución estado nutricional'!E$11))
/ ('Distribución estado nutricional'!E$11/(1-'Distribución estado nutricional'!E$11)))</f>
        <v>#DIV/0!</v>
      </c>
      <c r="F3" s="90" t="e">
        <f>IF(ISBLANK('Distribución estado nutricional'!F$11),0.86,(0.86*'Distribución estado nutricional'!F$11/(1-0.86*'Distribución estado nutricional'!F$11))
/ ('Distribución estado nutricional'!F$11/(1-'Distribución estado nutricional'!F$11)))</f>
        <v>#DIV/0!</v>
      </c>
      <c r="G3" s="90" t="e">
        <f>IF(ISBLANK('Distribución estado nutricional'!G$11),0.86,(0.86*'Distribución estado nutricional'!G$11/(1-0.86*'Distribución estado nutricional'!G$11))
/ ('Distribución estado nutricional'!G$11/(1-'Distribución estado nutricional'!G$11)))</f>
        <v>#DIV/0!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 t="e">
        <f>IF(ISBLANK('Distribución estado nutricional'!D$10),0.86,(0.86*'Distribución estado nutricional'!D$10/(1-0.86*'Distribución estado nutricional'!D$10))
/ ('Distribución estado nutricional'!D$10/(1-'Distribución estado nutricional'!D$10)))</f>
        <v>#DIV/0!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0.85176781756883868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0.85658875886414532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0.85741224165022012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 t="e">
        <f>D3*0.9</f>
        <v>#DIV/0!</v>
      </c>
      <c r="E10" s="90" t="e">
        <f>E3*0.9</f>
        <v>#DIV/0!</v>
      </c>
      <c r="F10" s="90" t="e">
        <f>F3*0.9</f>
        <v>#DIV/0!</v>
      </c>
      <c r="G10" s="90" t="e">
        <f>G3*0.9</f>
        <v>#DIV/0!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 t="e">
        <f>D5*0.9</f>
        <v>#DIV/0!</v>
      </c>
      <c r="E12" s="90">
        <f>E5*0.9</f>
        <v>0.76659103581195487</v>
      </c>
      <c r="F12" s="90">
        <f>F5*0.9</f>
        <v>0.7709298829777308</v>
      </c>
      <c r="G12" s="90">
        <f>G5*0.9</f>
        <v>0.77167101748519817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 t="e">
        <f>D3*1.05</f>
        <v>#DIV/0!</v>
      </c>
      <c r="E17" s="90" t="e">
        <f>E3*1.05</f>
        <v>#DIV/0!</v>
      </c>
      <c r="F17" s="90" t="e">
        <f>F3*1.05</f>
        <v>#DIV/0!</v>
      </c>
      <c r="G17" s="90" t="e">
        <f>G3*1.05</f>
        <v>#DIV/0!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 t="e">
        <f>D5*1.05</f>
        <v>#DIV/0!</v>
      </c>
      <c r="E19" s="90">
        <f>E5*1.05</f>
        <v>0.8943562084472807</v>
      </c>
      <c r="F19" s="90">
        <f>F5*1.05</f>
        <v>0.89941819680735258</v>
      </c>
      <c r="G19" s="90">
        <f>G5*1.05</f>
        <v>0.9002828537327312</v>
      </c>
    </row>
  </sheetData>
  <sheetProtection algorithmName="SHA-512" hashValue="INBw64yyS10yatayrea1Wg1XwLeLxS27PotBTcHdRi5nBnCLKNjg9otNOi4vfhBAuppI7ECNTXUt4qvAr6do1Q==" saltValue="I7I2ungiE75IKk5bXMd9/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z++wz5wPDw/564U1VzGdXF1RCbBA1Ee9rAxSQ2pEybYyMj67id/qwaeQDQEHIunh3pZcT9wqrN5Oj8GpO3yQw==" saltValue="pPQIpiYuRj07MJxEyQJlk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JUaGFsh6APG63bsCQON70Xx5af0OkpHutRpEn9KJtrtz0qwD4/L3ZScC/81tSk7ZflVSdJ+1vMg/KYk4lpZ5+A==" saltValue="ryAjdouXfenmSIf1/rBct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5.0991147828943262E-2</v>
      </c>
    </row>
    <row r="5" spans="1:8" ht="15.75" customHeight="1" x14ac:dyDescent="0.25">
      <c r="B5" s="19" t="s">
        <v>95</v>
      </c>
      <c r="C5" s="101">
        <v>3.2672568880704522E-2</v>
      </c>
    </row>
    <row r="6" spans="1:8" ht="15.75" customHeight="1" x14ac:dyDescent="0.25">
      <c r="B6" s="19" t="s">
        <v>91</v>
      </c>
      <c r="C6" s="101">
        <v>0.1129749597329175</v>
      </c>
    </row>
    <row r="7" spans="1:8" ht="15.75" customHeight="1" x14ac:dyDescent="0.25">
      <c r="B7" s="19" t="s">
        <v>96</v>
      </c>
      <c r="C7" s="101">
        <v>0.47524061333807732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0.1496648998347884</v>
      </c>
    </row>
    <row r="10" spans="1:8" ht="15.75" customHeight="1" x14ac:dyDescent="0.25">
      <c r="B10" s="19" t="s">
        <v>94</v>
      </c>
      <c r="C10" s="101">
        <v>0.17845581038456909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</v>
      </c>
      <c r="D14" s="55">
        <v>0</v>
      </c>
      <c r="E14" s="55">
        <v>0</v>
      </c>
      <c r="F14" s="55">
        <v>0</v>
      </c>
    </row>
    <row r="15" spans="1:8" ht="15.75" customHeight="1" x14ac:dyDescent="0.25">
      <c r="B15" s="19" t="s">
        <v>102</v>
      </c>
      <c r="C15" s="101">
        <v>0.16608990431000009</v>
      </c>
      <c r="D15" s="101">
        <v>0.16608990431000009</v>
      </c>
      <c r="E15" s="101">
        <v>0.16608990431000009</v>
      </c>
      <c r="F15" s="101">
        <v>0.16608990431000009</v>
      </c>
    </row>
    <row r="16" spans="1:8" ht="15.75" customHeight="1" x14ac:dyDescent="0.25">
      <c r="B16" s="19" t="s">
        <v>2</v>
      </c>
      <c r="C16" s="101">
        <v>0</v>
      </c>
      <c r="D16" s="101">
        <v>0</v>
      </c>
      <c r="E16" s="101">
        <v>0</v>
      </c>
      <c r="F16" s="101">
        <v>0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9.0683221820000118E-2</v>
      </c>
      <c r="D21" s="101">
        <v>9.0683221820000118E-2</v>
      </c>
      <c r="E21" s="101">
        <v>9.0683221820000118E-2</v>
      </c>
      <c r="F21" s="101">
        <v>9.0683221820000118E-2</v>
      </c>
    </row>
    <row r="22" spans="1:8" ht="15.75" customHeight="1" x14ac:dyDescent="0.25">
      <c r="B22" s="19" t="s">
        <v>99</v>
      </c>
      <c r="C22" s="101">
        <v>0.74322687386999975</v>
      </c>
      <c r="D22" s="101">
        <v>0.74322687386999975</v>
      </c>
      <c r="E22" s="101">
        <v>0.74322687386999975</v>
      </c>
      <c r="F22" s="101">
        <v>0.74322687386999975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4.5480066999999999E-2</v>
      </c>
    </row>
    <row r="27" spans="1:8" ht="15.75" customHeight="1" x14ac:dyDescent="0.25">
      <c r="B27" s="19" t="s">
        <v>89</v>
      </c>
      <c r="C27" s="101">
        <v>0.14298022799999999</v>
      </c>
    </row>
    <row r="28" spans="1:8" ht="15.75" customHeight="1" x14ac:dyDescent="0.25">
      <c r="B28" s="19" t="s">
        <v>103</v>
      </c>
      <c r="C28" s="101">
        <v>9.6627131000000019E-2</v>
      </c>
    </row>
    <row r="29" spans="1:8" ht="15.75" customHeight="1" x14ac:dyDescent="0.25">
      <c r="B29" s="19" t="s">
        <v>86</v>
      </c>
      <c r="C29" s="101">
        <v>0.16091661700000001</v>
      </c>
    </row>
    <row r="30" spans="1:8" ht="15.75" customHeight="1" x14ac:dyDescent="0.25">
      <c r="B30" s="19" t="s">
        <v>4</v>
      </c>
      <c r="C30" s="101">
        <v>3.5424285E-2</v>
      </c>
    </row>
    <row r="31" spans="1:8" ht="15.75" customHeight="1" x14ac:dyDescent="0.25">
      <c r="B31" s="19" t="s">
        <v>80</v>
      </c>
      <c r="C31" s="101">
        <v>0.141582982</v>
      </c>
    </row>
    <row r="32" spans="1:8" ht="15.75" customHeight="1" x14ac:dyDescent="0.25">
      <c r="B32" s="19" t="s">
        <v>85</v>
      </c>
      <c r="C32" s="101">
        <v>7.2277499999999981E-2</v>
      </c>
    </row>
    <row r="33" spans="2:3" ht="15.75" customHeight="1" x14ac:dyDescent="0.25">
      <c r="B33" s="19" t="s">
        <v>100</v>
      </c>
      <c r="C33" s="101">
        <v>0.14607978499999999</v>
      </c>
    </row>
    <row r="34" spans="2:3" ht="15.75" customHeight="1" x14ac:dyDescent="0.25">
      <c r="B34" s="19" t="s">
        <v>87</v>
      </c>
      <c r="C34" s="101">
        <v>0.158631406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YjmZBMDMJFyV4WwpIXCXaHCs6aE644BdrN/CEVJ9EsnoVjNa2Vcv+N8sZP3TeMr95tpqgA0kfcRgaOBw6Ldw7A==" saltValue="PpYQS2UxWxkLxSnnOArFX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 t="str">
        <f>IFERROR(1-_xlfn.NORM.DIST(_xlfn.NORM.INV(SUM(C4:C5), 0, 1) + 1, 0, 1, TRUE), "")</f>
        <v/>
      </c>
      <c r="D2" s="52" t="str">
        <f>IFERROR(1-_xlfn.NORM.DIST(_xlfn.NORM.INV(SUM(D4:D5), 0, 1) + 1, 0, 1, TRUE), "")</f>
        <v/>
      </c>
      <c r="E2" s="52" t="str">
        <f>IFERROR(1-_xlfn.NORM.DIST(_xlfn.NORM.INV(SUM(E4:E5), 0, 1) + 1, 0, 1, TRUE), "")</f>
        <v/>
      </c>
      <c r="F2" s="52">
        <f>IFERROR(1-_xlfn.NORM.DIST(_xlfn.NORM.INV(SUM(F4:F5), 0, 1) + 1, 0, 1, TRUE), "")</f>
        <v>0.71936433647366993</v>
      </c>
      <c r="G2" s="52">
        <f>IFERROR(1-_xlfn.NORM.DIST(_xlfn.NORM.INV(SUM(G4:G5), 0, 1) + 1, 0, 1, TRUE), "")</f>
        <v>0.86650422858065312</v>
      </c>
    </row>
    <row r="3" spans="1:15" ht="15.75" customHeight="1" x14ac:dyDescent="0.25">
      <c r="B3" s="5" t="s">
        <v>108</v>
      </c>
      <c r="C3" s="52" t="str">
        <f>IFERROR(_xlfn.NORM.DIST(_xlfn.NORM.INV(SUM(C4:C5), 0, 1) + 1, 0, 1, TRUE) - SUM(C4:C5), "")</f>
        <v/>
      </c>
      <c r="D3" s="52" t="str">
        <f>IFERROR(_xlfn.NORM.DIST(_xlfn.NORM.INV(SUM(D4:D5), 0, 1) + 1, 0, 1, TRUE) - SUM(D4:D5), "")</f>
        <v/>
      </c>
      <c r="E3" s="52" t="str">
        <f>IFERROR(_xlfn.NORM.DIST(_xlfn.NORM.INV(SUM(E4:E5), 0, 1) + 1, 0, 1, TRUE) - SUM(E4:E5), "")</f>
        <v/>
      </c>
      <c r="F3" s="52">
        <f>IFERROR(_xlfn.NORM.DIST(_xlfn.NORM.INV(SUM(F4:F5), 0, 1) + 1, 0, 1, TRUE) - SUM(F4:F5), "")</f>
        <v>0.22369140752633013</v>
      </c>
      <c r="G3" s="52">
        <f>IFERROR(_xlfn.NORM.DIST(_xlfn.NORM.INV(SUM(G4:G5), 0, 1) + 1, 0, 1, TRUE) - SUM(G4:G5), "")</f>
        <v>0.11606734141934685</v>
      </c>
    </row>
    <row r="4" spans="1:15" ht="15.75" customHeight="1" x14ac:dyDescent="0.25">
      <c r="B4" s="5" t="s">
        <v>110</v>
      </c>
      <c r="C4" s="45">
        <v>0</v>
      </c>
      <c r="D4" s="53">
        <v>0</v>
      </c>
      <c r="E4" s="53">
        <v>0</v>
      </c>
      <c r="F4" s="53">
        <v>5.6944255999999999E-2</v>
      </c>
      <c r="G4" s="53">
        <v>1.7428430000000002E-2</v>
      </c>
    </row>
    <row r="5" spans="1:15" ht="15.75" customHeight="1" x14ac:dyDescent="0.25">
      <c r="B5" s="5" t="s">
        <v>106</v>
      </c>
      <c r="C5" s="45">
        <v>0</v>
      </c>
      <c r="D5" s="53">
        <v>0</v>
      </c>
      <c r="E5" s="53">
        <v>0</v>
      </c>
      <c r="F5" s="53">
        <v>0</v>
      </c>
      <c r="G5" s="53">
        <v>0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 t="str">
        <f>IFERROR(1-_xlfn.NORM.DIST(_xlfn.NORM.INV(SUM(C10:C11), 0, 1) + 1, 0, 1, TRUE), "")</f>
        <v/>
      </c>
      <c r="D8" s="52" t="str">
        <f>IFERROR(1-_xlfn.NORM.DIST(_xlfn.NORM.INV(SUM(D10:D11), 0, 1) + 1, 0, 1, TRUE), "")</f>
        <v/>
      </c>
      <c r="E8" s="52">
        <f>IFERROR(1-_xlfn.NORM.DIST(_xlfn.NORM.INV(SUM(E10:E11), 0, 1) + 1, 0, 1, TRUE), "")</f>
        <v>0.69757931140172069</v>
      </c>
      <c r="F8" s="52">
        <f>IFERROR(1-_xlfn.NORM.DIST(_xlfn.NORM.INV(SUM(F10:F11), 0, 1) + 1, 0, 1, TRUE), "")</f>
        <v>0.82026509821000382</v>
      </c>
      <c r="G8" s="52">
        <f>IFERROR(1-_xlfn.NORM.DIST(_xlfn.NORM.INV(SUM(G10:G11), 0, 1) + 1, 0, 1, TRUE), "")</f>
        <v>0.84884312714582322</v>
      </c>
    </row>
    <row r="9" spans="1:15" ht="15.75" customHeight="1" x14ac:dyDescent="0.25">
      <c r="B9" s="5" t="s">
        <v>109</v>
      </c>
      <c r="C9" s="52" t="str">
        <f>IFERROR(_xlfn.NORM.DIST(_xlfn.NORM.INV(SUM(C10:C11), 0, 1) + 1, 0, 1, TRUE) - SUM(C10:C11), "")</f>
        <v/>
      </c>
      <c r="D9" s="52" t="str">
        <f>IFERROR(_xlfn.NORM.DIST(_xlfn.NORM.INV(SUM(D10:D11), 0, 1) + 1, 0, 1, TRUE) - SUM(D10:D11), "")</f>
        <v/>
      </c>
      <c r="E9" s="52">
        <f>IFERROR(_xlfn.NORM.DIST(_xlfn.NORM.INV(SUM(E10:E11), 0, 1) + 1, 0, 1, TRUE) - SUM(E10:E11), "")</f>
        <v>0.23784425859827929</v>
      </c>
      <c r="F9" s="52">
        <f>IFERROR(_xlfn.NORM.DIST(_xlfn.NORM.INV(SUM(F10:F11), 0, 1) + 1, 0, 1, TRUE) - SUM(F10:F11), "")</f>
        <v>0.1520762647899962</v>
      </c>
      <c r="G9" s="52">
        <f>IFERROR(_xlfn.NORM.DIST(_xlfn.NORM.INV(SUM(G10:G11), 0, 1) + 1, 0, 1, TRUE) - SUM(G10:G11), "")</f>
        <v>0.13005392985417685</v>
      </c>
    </row>
    <row r="10" spans="1:15" ht="15.75" customHeight="1" x14ac:dyDescent="0.25">
      <c r="B10" s="5" t="s">
        <v>107</v>
      </c>
      <c r="C10" s="45">
        <v>0</v>
      </c>
      <c r="D10" s="53">
        <v>0</v>
      </c>
      <c r="E10" s="53">
        <v>6.4576430000000004E-2</v>
      </c>
      <c r="F10" s="53">
        <v>2.7658637E-2</v>
      </c>
      <c r="G10" s="53">
        <v>2.1102942999999999E-2</v>
      </c>
    </row>
    <row r="11" spans="1:15" ht="15.75" customHeight="1" x14ac:dyDescent="0.25">
      <c r="B11" s="5" t="s">
        <v>119</v>
      </c>
      <c r="C11" s="45">
        <v>0</v>
      </c>
      <c r="D11" s="53">
        <v>0</v>
      </c>
      <c r="E11" s="53">
        <v>0</v>
      </c>
      <c r="F11" s="53">
        <v>0</v>
      </c>
      <c r="G11" s="53">
        <v>0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0.3675873845</v>
      </c>
      <c r="D14" s="54">
        <v>0.34495623779099999</v>
      </c>
      <c r="E14" s="54">
        <v>0.34495623779099999</v>
      </c>
      <c r="F14" s="54">
        <v>0.158397592408</v>
      </c>
      <c r="G14" s="54">
        <v>0.158397592408</v>
      </c>
      <c r="H14" s="45">
        <v>0.26500000000000001</v>
      </c>
      <c r="I14" s="55">
        <v>0.26500000000000001</v>
      </c>
      <c r="J14" s="55">
        <v>0.26500000000000001</v>
      </c>
      <c r="K14" s="55">
        <v>0.26500000000000001</v>
      </c>
      <c r="L14" s="45">
        <v>0.218</v>
      </c>
      <c r="M14" s="55">
        <v>0.218</v>
      </c>
      <c r="N14" s="55">
        <v>0.218</v>
      </c>
      <c r="O14" s="55">
        <v>0.218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0.19878206785298749</v>
      </c>
      <c r="D15" s="52">
        <f t="shared" si="0"/>
        <v>0.18654370949142801</v>
      </c>
      <c r="E15" s="52">
        <f t="shared" si="0"/>
        <v>0.18654370949142801</v>
      </c>
      <c r="F15" s="52">
        <f t="shared" si="0"/>
        <v>8.5657458034436196E-2</v>
      </c>
      <c r="G15" s="52">
        <f t="shared" si="0"/>
        <v>8.5657458034436196E-2</v>
      </c>
      <c r="H15" s="52">
        <f t="shared" si="0"/>
        <v>0.14330537500000001</v>
      </c>
      <c r="I15" s="52">
        <f t="shared" si="0"/>
        <v>0.14330537500000001</v>
      </c>
      <c r="J15" s="52">
        <f t="shared" si="0"/>
        <v>0.14330537500000001</v>
      </c>
      <c r="K15" s="52">
        <f t="shared" si="0"/>
        <v>0.14330537500000001</v>
      </c>
      <c r="L15" s="52">
        <f t="shared" si="0"/>
        <v>0.11788895000000001</v>
      </c>
      <c r="M15" s="52">
        <f t="shared" si="0"/>
        <v>0.11788895000000001</v>
      </c>
      <c r="N15" s="52">
        <f t="shared" si="0"/>
        <v>0.11788895000000001</v>
      </c>
      <c r="O15" s="52">
        <f t="shared" si="0"/>
        <v>0.11788895000000001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kDBP+CYD0eWVkzDRGUPd2U7o1+0f2q1DpL7BBLKn0YUPwy2oGTGd4s6xmzkzv/MTfyebmI3Q01WCP+k+F39PQg==" saltValue="LUpyKqMTZ+oXmifu6bxuj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0.45713999999999999</v>
      </c>
      <c r="D2" s="53">
        <v>0</v>
      </c>
      <c r="E2" s="53"/>
      <c r="F2" s="53"/>
      <c r="G2" s="53"/>
    </row>
    <row r="3" spans="1:7" x14ac:dyDescent="0.25">
      <c r="B3" s="3" t="s">
        <v>127</v>
      </c>
      <c r="C3" s="53">
        <v>0</v>
      </c>
      <c r="D3" s="53">
        <v>0</v>
      </c>
      <c r="E3" s="53"/>
      <c r="F3" s="53"/>
      <c r="G3" s="53"/>
    </row>
    <row r="4" spans="1:7" x14ac:dyDescent="0.25">
      <c r="B4" s="3" t="s">
        <v>126</v>
      </c>
      <c r="C4" s="53">
        <v>0.54286000000000001</v>
      </c>
      <c r="D4" s="53">
        <v>0</v>
      </c>
      <c r="E4" s="53">
        <v>0.63633000000000006</v>
      </c>
      <c r="F4" s="53">
        <v>0.28694999999999998</v>
      </c>
      <c r="G4" s="53"/>
    </row>
    <row r="5" spans="1:7" x14ac:dyDescent="0.25">
      <c r="B5" s="3" t="s">
        <v>125</v>
      </c>
      <c r="C5" s="52">
        <v>0</v>
      </c>
      <c r="D5" s="52">
        <v>0.12241</v>
      </c>
      <c r="E5" s="52">
        <f>1-SUM(E2:E4)</f>
        <v>0.36366999999999994</v>
      </c>
      <c r="F5" s="52">
        <f>1-SUM(F2:F4)</f>
        <v>0.71304999999999996</v>
      </c>
      <c r="G5" s="52">
        <f>1-SUM(G2:G4)</f>
        <v>1</v>
      </c>
    </row>
  </sheetData>
  <sheetProtection algorithmName="SHA-512" hashValue="IUUJFWboU9UUVCLYjDxuHSh3suCSrVcK0Q/9MYgio8JNN8G8eZ9TXaFcnjcfAT99xp7deTdet8Csm9qHX0aPog==" saltValue="AoHiSzCR7pbCtXlklz5Ip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y1+EPaMAeCVRCZEhclc3m1cvq28W5WTHCmoSaqxy5MaSBWGssQmE1iC4LOMA4Z7KgeQcyUvEC73e8zWZIbxLQA==" saltValue="aRh0+aXd/N/Mb6ZMabThF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5vRdK3BQ9+6TgzbkCDdetcihSZXpQ+5KXLdQMgSbypf9If+vucTNWAF+m11MSl2kAVhsq0OzfVle1ZvbHJJJoQ==" saltValue="RHVlUPGd82B1dqXgPdCJy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rNsndic7ufYd6A3V5nQHT1GTx1Bp9uqwY4IGeWMxBIpnk9bs++aT/mY22bVSMioQRiQHHsHeNBxBhjbQY2Dsjg==" saltValue="hpu0RpWJ/hGtOGa3dHv5C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JlJrcvz0gTpk2yZsptjBIawCZg5/NW21NXhIrw6BrWAhoXmYbutfkZC4FUMGx42QvvzzYSHyvekqLv8lhHSrFg==" saltValue="aCWvtnjaSW5UwqWa4uTso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2024-03-15T02:18:07Z</dcterms:modified>
</cp:coreProperties>
</file>