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EAD8C7F-B310-4094-B997-23EB05C4EF9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G12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0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7" i="2"/>
  <c r="A21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2" i="2" l="1"/>
  <c r="A3" i="2"/>
  <c r="A13" i="2"/>
  <c r="A29" i="2"/>
  <c r="D19" i="26"/>
  <c r="A38" i="2"/>
  <c r="A23" i="2"/>
  <c r="A27" i="2"/>
  <c r="A14" i="2"/>
  <c r="A30" i="2"/>
  <c r="E19" i="26"/>
  <c r="A15" i="2"/>
  <c r="A31" i="2"/>
  <c r="I10" i="2"/>
  <c r="A19" i="2"/>
  <c r="A35" i="2"/>
  <c r="A40" i="2"/>
  <c r="E10" i="26"/>
  <c r="A16" i="2"/>
  <c r="A24" i="2"/>
  <c r="A32" i="2"/>
  <c r="F10" i="26"/>
  <c r="D17" i="26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<sst xmlns="http://schemas.openxmlformats.org/spreadsheetml/2006/main" count="2092" uniqueCount="341">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</sst>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2918512.03125</v>
      </c>
    </row>
    <row r="8" spans="1:3" ht="15" customHeight="1" x14ac:dyDescent="0.25">
      <c r="B8" s="5" t="s">
        <v>44</v>
      </c>
      <c r="C8" s="44">
        <v>2.5999999999999999E-2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0.81257881164550794</v>
      </c>
    </row>
    <row r="11" spans="1:3" ht="15" customHeight="1" x14ac:dyDescent="0.25">
      <c r="B11" s="5" t="s">
        <v>49</v>
      </c>
      <c r="C11" s="45">
        <v>0.96</v>
      </c>
    </row>
    <row r="12" spans="1:3" ht="15" customHeight="1" x14ac:dyDescent="0.25">
      <c r="B12" s="5" t="s">
        <v>41</v>
      </c>
      <c r="C12" s="45">
        <v>0.624</v>
      </c>
    </row>
    <row r="13" spans="1:3" ht="15" customHeight="1" x14ac:dyDescent="0.25">
      <c r="B13" s="5" t="s">
        <v>62</v>
      </c>
      <c r="C13" s="45">
        <v>0.33900000000000002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0.1017</v>
      </c>
    </row>
    <row r="24" spans="1:3" ht="15" customHeight="1" x14ac:dyDescent="0.25">
      <c r="B24" s="15" t="s">
        <v>46</v>
      </c>
      <c r="C24" s="45">
        <v>0.4788</v>
      </c>
    </row>
    <row r="25" spans="1:3" ht="15" customHeight="1" x14ac:dyDescent="0.25">
      <c r="B25" s="15" t="s">
        <v>47</v>
      </c>
      <c r="C25" s="45">
        <v>0.3508</v>
      </c>
    </row>
    <row r="26" spans="1:3" ht="15" customHeight="1" x14ac:dyDescent="0.25">
      <c r="B26" s="15" t="s">
        <v>48</v>
      </c>
      <c r="C26" s="45">
        <v>6.8699999999999997E-2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0.350666089200529</v>
      </c>
    </row>
    <row r="30" spans="1:3" ht="14.25" customHeight="1" x14ac:dyDescent="0.25">
      <c r="B30" s="25" t="s">
        <v>63</v>
      </c>
      <c r="C30" s="99">
        <v>2.0659280141665699E-2</v>
      </c>
    </row>
    <row r="31" spans="1:3" ht="14.25" customHeight="1" x14ac:dyDescent="0.25">
      <c r="B31" s="25" t="s">
        <v>10</v>
      </c>
      <c r="C31" s="99">
        <v>5.6103010419699603E-2</v>
      </c>
    </row>
    <row r="32" spans="1:3" ht="14.25" customHeight="1" x14ac:dyDescent="0.25">
      <c r="B32" s="25" t="s">
        <v>11</v>
      </c>
      <c r="C32" s="99">
        <v>0.57257162023810604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6.3580238338559099</v>
      </c>
    </row>
    <row r="38" spans="1:5" ht="15" customHeight="1" x14ac:dyDescent="0.25">
      <c r="B38" s="11" t="s">
        <v>35</v>
      </c>
      <c r="C38" s="43">
        <v>10.2552658630682</v>
      </c>
      <c r="D38" s="12"/>
      <c r="E38" s="13"/>
    </row>
    <row r="39" spans="1:5" ht="15" customHeight="1" x14ac:dyDescent="0.25">
      <c r="B39" s="11" t="s">
        <v>61</v>
      </c>
      <c r="C39" s="43">
        <v>13.2150395933122</v>
      </c>
      <c r="D39" s="12"/>
      <c r="E39" s="12"/>
    </row>
    <row r="40" spans="1:5" ht="15" customHeight="1" x14ac:dyDescent="0.25">
      <c r="B40" s="11" t="s">
        <v>36</v>
      </c>
      <c r="C40" s="100">
        <v>0.88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7.0504905359999999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6.8272000000000003E-3</v>
      </c>
      <c r="D45" s="12"/>
    </row>
    <row r="46" spans="1:5" ht="15.75" customHeight="1" x14ac:dyDescent="0.25">
      <c r="B46" s="11" t="s">
        <v>51</v>
      </c>
      <c r="C46" s="45">
        <v>6.0149399999999999E-2</v>
      </c>
      <c r="D46" s="12"/>
    </row>
    <row r="47" spans="1:5" ht="15.75" customHeight="1" x14ac:dyDescent="0.25">
      <c r="B47" s="11" t="s">
        <v>59</v>
      </c>
      <c r="C47" s="45">
        <v>4.58012E-2</v>
      </c>
      <c r="D47" s="12"/>
      <c r="E47" s="13"/>
    </row>
    <row r="48" spans="1:5" ht="15" customHeight="1" x14ac:dyDescent="0.25">
      <c r="B48" s="11" t="s">
        <v>58</v>
      </c>
      <c r="C48" s="46">
        <v>0.88722219999999996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0.60645700000000002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9.4036293000000007E-2</v>
      </c>
    </row>
    <row r="63" spans="1:4" ht="15.75" customHeight="1" x14ac:dyDescent="0.3">
      <c r="A63" s="4"/>
    </row>
  </sheetData>
  <sheetProtection algorithmName="SHA-512" hashValue="/oMcXUqbaaku4511KlWrj3W4CisxR56vM6S5obb6SeVJWVYwKz9ulXmW46rvY5myYlWEO5mDp2tXfNkXH9EJcQ==" saltValue="Hs78rSRFDLbZHcjUFIYY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0.73056936739647393</v>
      </c>
      <c r="C2" s="98">
        <v>0.95</v>
      </c>
      <c r="D2" s="56">
        <v>70.181806402202682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40.152511457401388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604.92325779293253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1.4449927071862101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13.2848109011973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13.2848109011973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13.2848109011973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13.2848109011973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13.2848109011973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13.2848109011973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0.81569134397912291</v>
      </c>
      <c r="C16" s="98">
        <v>0.95</v>
      </c>
      <c r="D16" s="56">
        <v>0.99157670109264429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13.888305673904391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13.888305673904391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0.1230368137</v>
      </c>
      <c r="C21" s="98">
        <v>0.95</v>
      </c>
      <c r="D21" s="56">
        <v>18.808752269215748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23.06828735815467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1.398252726E-2</v>
      </c>
      <c r="C23" s="98">
        <v>0.95</v>
      </c>
      <c r="D23" s="56">
        <v>4.4497323231020474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0.87765227120462197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0.71755868916691401</v>
      </c>
      <c r="C27" s="98">
        <v>0.95</v>
      </c>
      <c r="D27" s="56">
        <v>18.846234054877879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0.33630008700000003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141.38404679872559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0.1134191936683344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0.63867821000000002</v>
      </c>
      <c r="C32" s="98">
        <v>0.95</v>
      </c>
      <c r="D32" s="56">
        <v>2.157105321486398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0.74342956594176202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4.4999999999999998E-2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8.927083609999999E-3</v>
      </c>
      <c r="C38" s="98">
        <v>0.95</v>
      </c>
      <c r="D38" s="56">
        <v>4.5674280063597514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0.83822326660000002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8UQlKS8i08DWgMq3taFBXqdSxUCdLcdZNZl7l1cUqwF0v64YpPvO1eB3sISIoLXpHKBV3HzW7vK2X4sLjO07w==" saltValue="svFLxBR0Ncfv/a6MmLPV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/+D4f33ikgKmPUnQU7mAmsfbIH1axAO9kodQIxJ/fkSfw3PmXFX0dP5X5GoAUW1UGT8MGU6RfXTMvGT11npPg==" saltValue="x4O/F08GlvQJRkYAmr7Zb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0eqPqIy4a9CB/JPyFSPxjfIGwxNFc0FjgkKxFo0v4UlYq+ckwG0auNSTrtBGDIj2xnar5u4HmVar5XImPRdC1g==" saltValue="4/7In0XmJKHCTZcQrVUD8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1.6843449999999999E-2</v>
      </c>
      <c r="C3" s="21">
        <f>frac_mam_1_5months * 2.6</f>
        <v>1.6843449999999999E-2</v>
      </c>
      <c r="D3" s="21">
        <f>frac_mam_6_11months * 2.6</f>
        <v>1.3562423160000003E-2</v>
      </c>
      <c r="E3" s="21">
        <f>frac_mam_12_23months * 2.6</f>
        <v>1.3202151819999999E-2</v>
      </c>
      <c r="F3" s="21">
        <f>frac_mam_24_59months * 2.6</f>
        <v>6.2338185000000001E-3</v>
      </c>
    </row>
    <row r="4" spans="1:6" ht="15.75" customHeight="1" x14ac:dyDescent="0.25">
      <c r="A4" s="3" t="s">
        <v>207</v>
      </c>
      <c r="B4" s="21">
        <f>frac_sam_1month * 2.6</f>
        <v>4.4800215200000004E-3</v>
      </c>
      <c r="C4" s="21">
        <f>frac_sam_1_5months * 2.6</f>
        <v>4.4800215200000004E-3</v>
      </c>
      <c r="D4" s="21">
        <f>frac_sam_6_11months * 2.6</f>
        <v>6.6917926400000003E-3</v>
      </c>
      <c r="E4" s="21">
        <f>frac_sam_12_23months * 2.6</f>
        <v>7.2986602000000005E-4</v>
      </c>
      <c r="F4" s="21">
        <f>frac_sam_24_59months * 2.6</f>
        <v>1.069377348E-3</v>
      </c>
    </row>
  </sheetData>
  <sheetProtection algorithmName="SHA-512" hashValue="xs32SK8xXzo8LFsvm2J3Z85pCJP6EkAI0JsvM+jgJB7SiT5Yqwc5AdG8pPgXuvZ9NtRI3Y+/0wRKJNlm+uCxuQ==" saltValue="8p5jWBCvcof9yoSKQLSB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2.5999999999999999E-2</v>
      </c>
      <c r="E2" s="60">
        <f>food_insecure</f>
        <v>2.5999999999999999E-2</v>
      </c>
      <c r="F2" s="60">
        <f>food_insecure</f>
        <v>2.5999999999999999E-2</v>
      </c>
      <c r="G2" s="60">
        <f>food_insecure</f>
        <v>2.5999999999999999E-2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2.5999999999999999E-2</v>
      </c>
      <c r="F5" s="60">
        <f>food_insecure</f>
        <v>2.5999999999999999E-2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2.5999999999999999E-2</v>
      </c>
      <c r="F8" s="60">
        <f>food_insecure</f>
        <v>2.5999999999999999E-2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2.5999999999999999E-2</v>
      </c>
      <c r="F9" s="60">
        <f>food_insecure</f>
        <v>2.5999999999999999E-2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0.624</v>
      </c>
      <c r="E10" s="60">
        <f>IF(ISBLANK(comm_deliv), frac_children_health_facility,1)</f>
        <v>0.624</v>
      </c>
      <c r="F10" s="60">
        <f>IF(ISBLANK(comm_deliv), frac_children_health_facility,1)</f>
        <v>0.624</v>
      </c>
      <c r="G10" s="60">
        <f>IF(ISBLANK(comm_deliv), frac_children_health_facility,1)</f>
        <v>0.624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2.5999999999999999E-2</v>
      </c>
      <c r="I15" s="60">
        <f>food_insecure</f>
        <v>2.5999999999999999E-2</v>
      </c>
      <c r="J15" s="60">
        <f>food_insecure</f>
        <v>2.5999999999999999E-2</v>
      </c>
      <c r="K15" s="60">
        <f>food_insecure</f>
        <v>2.5999999999999999E-2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</v>
      </c>
      <c r="I18" s="60">
        <f>frac_PW_health_facility</f>
        <v>0.96</v>
      </c>
      <c r="J18" s="60">
        <f>frac_PW_health_facility</f>
        <v>0.96</v>
      </c>
      <c r="K18" s="60">
        <f>frac_PW_health_facility</f>
        <v>0.96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0.33900000000000002</v>
      </c>
      <c r="M24" s="60">
        <f>famplan_unmet_need</f>
        <v>0.33900000000000002</v>
      </c>
      <c r="N24" s="60">
        <f>famplan_unmet_need</f>
        <v>0.33900000000000002</v>
      </c>
      <c r="O24" s="60">
        <f>famplan_unmet_need</f>
        <v>0.33900000000000002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9.2859701982116627E-2</v>
      </c>
      <c r="M25" s="60">
        <f>(1-food_insecure)*(0.49)+food_insecure*(0.7)</f>
        <v>0.49545999999999996</v>
      </c>
      <c r="N25" s="60">
        <f>(1-food_insecure)*(0.49)+food_insecure*(0.7)</f>
        <v>0.49545999999999996</v>
      </c>
      <c r="O25" s="60">
        <f>(1-food_insecure)*(0.49)+food_insecure*(0.7)</f>
        <v>0.49545999999999996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3.9797015135192848E-2</v>
      </c>
      <c r="M26" s="60">
        <f>(1-food_insecure)*(0.21)+food_insecure*(0.3)</f>
        <v>0.21234</v>
      </c>
      <c r="N26" s="60">
        <f>(1-food_insecure)*(0.21)+food_insecure*(0.3)</f>
        <v>0.21234</v>
      </c>
      <c r="O26" s="60">
        <f>(1-food_insecure)*(0.21)+food_insecure*(0.3)</f>
        <v>0.21234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5.4764471237182574E-2</v>
      </c>
      <c r="M27" s="60">
        <f>(1-food_insecure)*(0.3)</f>
        <v>0.29219999999999996</v>
      </c>
      <c r="N27" s="60">
        <f>(1-food_insecure)*(0.3)</f>
        <v>0.29219999999999996</v>
      </c>
      <c r="O27" s="60">
        <f>(1-food_insecure)*(0.3)</f>
        <v>0.29219999999999996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0.81257881164550794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wCcml10eT4Gm7znSrltPkyB4d+ZJ/dCLMFi65buLZnV4dwPkRyz4Nisv1JFB7qPThtiFvXIYetprpzsSADS9pA==" saltValue="xoxUnTYo8IBr5xIYI9cVr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iZGnhSQW8oZ1qeRnPwaQnUn+wDpv/byoEu5sfLzCF/uimSMWW1c0XJpi18Cl/jW0HYul2VDuT1BoLNAILjByg==" saltValue="SncJRce+b08Ntw0ag53m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6X/zXJyWIohgFX8uCEVoBoINzgQdQL6QDOs3D9PbFUm3TOknXuOcAt1dT6DtF6NbatHDu8ApO1agn1qbrP6CqQ==" saltValue="wyqwIBowYO7msL/WZkfg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texoJsrc6zmJ2YLB1FXZLrxdDW74oCzX7jCeRFFC6sM9CAcSKKZswAXeiyR/bAJGaE7vTsiUbEDK6wHIH2Mzg==" saltValue="f9Rwu6Mv3r2vhRRVCE/Sh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Nb8a3ahDwzeppQh4kEG4tn2bP+QIrETfoxgI32DFDCfm4U8jB+QaTenmDKl2mphuyQ0+5CLZwyg2lHp/BqzHw==" saltValue="KvQWLus/3KEMi2NfRnFf/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4KB2BsfzaUhFEYCOekChVv0wdsfGj3hYON1cQq2AsMEzq+PRzszm3UewXqcu6rcWpdDwNCmK/iWjaEHLSDOMA==" saltValue="ziJ8yyJCA3/rQKLeaaQOG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593648.37800000003</v>
      </c>
      <c r="C2" s="49">
        <v>1375000</v>
      </c>
      <c r="D2" s="49">
        <v>2690000</v>
      </c>
      <c r="E2" s="49">
        <v>7797000</v>
      </c>
      <c r="F2" s="49">
        <v>6208000</v>
      </c>
      <c r="G2" s="17">
        <f t="shared" ref="G2:G11" si="0">C2+D2+E2+F2</f>
        <v>18070000</v>
      </c>
      <c r="H2" s="17">
        <f t="shared" ref="H2:H11" si="1">(B2 + stillbirth*B2/(1000-stillbirth))/(1-abortion)</f>
        <v>679390.46559336921</v>
      </c>
      <c r="I2" s="17">
        <f t="shared" ref="I2:I11" si="2">G2-H2</f>
        <v>17390609.534406632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589900.71000000008</v>
      </c>
      <c r="C3" s="50">
        <v>1381000</v>
      </c>
      <c r="D3" s="50">
        <v>2684000</v>
      </c>
      <c r="E3" s="50">
        <v>7994000</v>
      </c>
      <c r="F3" s="50">
        <v>6324000</v>
      </c>
      <c r="G3" s="17">
        <f t="shared" si="0"/>
        <v>18383000</v>
      </c>
      <c r="H3" s="17">
        <f t="shared" si="1"/>
        <v>675101.51273547171</v>
      </c>
      <c r="I3" s="17">
        <f t="shared" si="2"/>
        <v>17707898.487264529</v>
      </c>
    </row>
    <row r="4" spans="1:9" ht="15.75" customHeight="1" x14ac:dyDescent="0.25">
      <c r="A4" s="5">
        <f t="shared" si="3"/>
        <v>2023</v>
      </c>
      <c r="B4" s="49">
        <v>585845.79900000012</v>
      </c>
      <c r="C4" s="50">
        <v>1386000</v>
      </c>
      <c r="D4" s="50">
        <v>2678000</v>
      </c>
      <c r="E4" s="50">
        <v>8197000</v>
      </c>
      <c r="F4" s="50">
        <v>6445000</v>
      </c>
      <c r="G4" s="17">
        <f t="shared" si="0"/>
        <v>18706000</v>
      </c>
      <c r="H4" s="17">
        <f t="shared" si="1"/>
        <v>670460.94101941527</v>
      </c>
      <c r="I4" s="17">
        <f t="shared" si="2"/>
        <v>18035539.058980584</v>
      </c>
    </row>
    <row r="5" spans="1:9" ht="15.75" customHeight="1" x14ac:dyDescent="0.25">
      <c r="A5" s="5">
        <f t="shared" si="3"/>
        <v>2024</v>
      </c>
      <c r="B5" s="49">
        <v>581471.44000000029</v>
      </c>
      <c r="C5" s="50">
        <v>1393000</v>
      </c>
      <c r="D5" s="50">
        <v>2676000</v>
      </c>
      <c r="E5" s="50">
        <v>8397000</v>
      </c>
      <c r="F5" s="50">
        <v>6569000</v>
      </c>
      <c r="G5" s="17">
        <f t="shared" si="0"/>
        <v>19035000</v>
      </c>
      <c r="H5" s="17">
        <f t="shared" si="1"/>
        <v>665454.78264719027</v>
      </c>
      <c r="I5" s="17">
        <f t="shared" si="2"/>
        <v>18369545.217352811</v>
      </c>
    </row>
    <row r="6" spans="1:9" ht="15.75" customHeight="1" x14ac:dyDescent="0.25">
      <c r="A6" s="5">
        <f t="shared" si="3"/>
        <v>2025</v>
      </c>
      <c r="B6" s="49">
        <v>576815.88899999997</v>
      </c>
      <c r="C6" s="50">
        <v>1402000</v>
      </c>
      <c r="D6" s="50">
        <v>2677000</v>
      </c>
      <c r="E6" s="50">
        <v>8583000</v>
      </c>
      <c r="F6" s="50">
        <v>6694000</v>
      </c>
      <c r="G6" s="17">
        <f t="shared" si="0"/>
        <v>19356000</v>
      </c>
      <c r="H6" s="17">
        <f t="shared" si="1"/>
        <v>660126.81902646949</v>
      </c>
      <c r="I6" s="17">
        <f t="shared" si="2"/>
        <v>18695873.18097353</v>
      </c>
    </row>
    <row r="7" spans="1:9" ht="15.75" customHeight="1" x14ac:dyDescent="0.25">
      <c r="A7" s="5">
        <f t="shared" si="3"/>
        <v>2026</v>
      </c>
      <c r="B7" s="49">
        <v>573631.56779999996</v>
      </c>
      <c r="C7" s="50">
        <v>1412000</v>
      </c>
      <c r="D7" s="50">
        <v>2684000</v>
      </c>
      <c r="E7" s="50">
        <v>8761000</v>
      </c>
      <c r="F7" s="50">
        <v>6821000</v>
      </c>
      <c r="G7" s="17">
        <f t="shared" si="0"/>
        <v>19678000</v>
      </c>
      <c r="H7" s="17">
        <f t="shared" si="1"/>
        <v>656482.57852512202</v>
      </c>
      <c r="I7" s="17">
        <f t="shared" si="2"/>
        <v>19021517.421474878</v>
      </c>
    </row>
    <row r="8" spans="1:9" ht="15.75" customHeight="1" x14ac:dyDescent="0.25">
      <c r="A8" s="5">
        <f t="shared" si="3"/>
        <v>2027</v>
      </c>
      <c r="B8" s="49">
        <v>570177.18539999996</v>
      </c>
      <c r="C8" s="50">
        <v>1424000</v>
      </c>
      <c r="D8" s="50">
        <v>2694000</v>
      </c>
      <c r="E8" s="50">
        <v>8930000</v>
      </c>
      <c r="F8" s="50">
        <v>6947000</v>
      </c>
      <c r="G8" s="17">
        <f t="shared" si="0"/>
        <v>19995000</v>
      </c>
      <c r="H8" s="17">
        <f t="shared" si="1"/>
        <v>652529.27122395474</v>
      </c>
      <c r="I8" s="17">
        <f t="shared" si="2"/>
        <v>19342470.728776045</v>
      </c>
    </row>
    <row r="9" spans="1:9" ht="15.75" customHeight="1" x14ac:dyDescent="0.25">
      <c r="A9" s="5">
        <f t="shared" si="3"/>
        <v>2028</v>
      </c>
      <c r="B9" s="49">
        <v>566457.25619999995</v>
      </c>
      <c r="C9" s="50">
        <v>1435000</v>
      </c>
      <c r="D9" s="50">
        <v>2707000</v>
      </c>
      <c r="E9" s="50">
        <v>9080000</v>
      </c>
      <c r="F9" s="50">
        <v>7081000</v>
      </c>
      <c r="G9" s="17">
        <f t="shared" si="0"/>
        <v>20303000</v>
      </c>
      <c r="H9" s="17">
        <f t="shared" si="1"/>
        <v>648272.06354880391</v>
      </c>
      <c r="I9" s="17">
        <f t="shared" si="2"/>
        <v>19654727.936451197</v>
      </c>
    </row>
    <row r="10" spans="1:9" ht="15.75" customHeight="1" x14ac:dyDescent="0.25">
      <c r="A10" s="5">
        <f t="shared" si="3"/>
        <v>2029</v>
      </c>
      <c r="B10" s="49">
        <v>562445.46299999999</v>
      </c>
      <c r="C10" s="50">
        <v>1444000</v>
      </c>
      <c r="D10" s="50">
        <v>2722000</v>
      </c>
      <c r="E10" s="50">
        <v>9209000</v>
      </c>
      <c r="F10" s="50">
        <v>7227000</v>
      </c>
      <c r="G10" s="17">
        <f t="shared" si="0"/>
        <v>20602000</v>
      </c>
      <c r="H10" s="17">
        <f t="shared" si="1"/>
        <v>643680.83724208898</v>
      </c>
      <c r="I10" s="17">
        <f t="shared" si="2"/>
        <v>19958319.162757911</v>
      </c>
    </row>
    <row r="11" spans="1:9" ht="15.75" customHeight="1" x14ac:dyDescent="0.25">
      <c r="A11" s="5">
        <f t="shared" si="3"/>
        <v>2030</v>
      </c>
      <c r="B11" s="49">
        <v>558178.15500000003</v>
      </c>
      <c r="C11" s="50">
        <v>1449000</v>
      </c>
      <c r="D11" s="50">
        <v>2737000</v>
      </c>
      <c r="E11" s="50">
        <v>9310000</v>
      </c>
      <c r="F11" s="50">
        <v>7392000</v>
      </c>
      <c r="G11" s="17">
        <f t="shared" si="0"/>
        <v>20888000</v>
      </c>
      <c r="H11" s="17">
        <f t="shared" si="1"/>
        <v>638797.19150769396</v>
      </c>
      <c r="I11" s="17">
        <f t="shared" si="2"/>
        <v>20249202.808492307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ZpC+vFTJ4AWoLdIYMI78EGUZpAGcS1eFAQE4FSKmcA6qacAjq43K1zuxPUI1K3fRp1gxNLvxpe6arzBSIcPEw==" saltValue="w/EbeloHLCqAStP2gE03r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3.5726055153508978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3.5726055153508978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2.5498650109089742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2.5498650109089742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2.6997572154997007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2.6997572154997007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2.0240179536362866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2.0240179536362866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4.5373325836074843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4.5373325836074843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3.1310643899998389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3.1310643899998389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LtBFuaeXzvJ1vQ1+VoZLZtta4pu7JHpIZBFqDEvFIn8Mw3P66upqCGf34a9/T3W4BZgt2oQ3SB24WANtbG29g==" saltValue="6B7o30MOAWuzIX+CbNH+k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GpA+DU9Cfx9GWMS8+jPShNW4NBvJFEeIOcjRc69VOUz6u8dOAGH6FG4euAEu0JeQOYHabYLl0d3zNE/cOQBL+g==" saltValue="xuRuQmxUgUyBmvsqi4m7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OFqINsVewuQzi8eBtAOHvnpAcM+rtqkxybKwlop69SRUKkYENu50qhSQEX1Hub+ReXizukXXbKUXGODutqXGzA==" saltValue="QBW0nmagym7sqlfZnARl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0.61361091352203601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0.61361091352203601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0.8675631294770314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0.8675631294770314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0.8675631294770314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0.8675631294770314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0.41241033974777941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0.41241033974777941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0.83503676027059703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0.83503676027059703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0.83503676027059703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0.83503676027059703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0.91129084987319919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0.91129084987319919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0.90032015810567412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0.90032015810567412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0.90032015810567412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0.90032015810567412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kc5dbsY1ojOG9niZwCNRaH1FlEv9/+nRho47JnqD55U7J6E5LaEpSlyNHdfswfuRPllp7VctMgzIxXwFlVnZ5g==" saltValue="5TjziV/sNCKphUtgN7sh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rQ6SRa9hCf0S7j3+Ex4Rf0VTtxzANjarN7xZ1FSV5f7HSDZn6aXMqiTKhwkpxATCbyuf0L6y9P1ILwBV0boEA==" saltValue="JFzk5lP8qJ7N38oXVyss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0.24797212044762815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0.58932074417248981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0.58932074417248981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0.6561210453920221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0.6561210453920221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0.6561210453920221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0.6561210453920221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0.67804249839021236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0.67804249839021236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0.67804249839021236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0.67804249839021236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0.33902899864750113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0.69061388585334615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0.69061388585334615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0.74798387096774199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0.74798387096774199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0.74798387096774199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0.74798387096774199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0.76613657623947617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0.76613657623947617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0.76613657623947617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0.76613657623947617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0.13083726978108834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0.39580845592370212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0.39580845592370212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0.46553887623739371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0.46553887623739371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0.46553887623739371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0.46553887623739371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0.49016913084920088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0.49016913084920088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0.49016913084920088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0.49016913084920088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0.23029950338700622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0.56561793277310679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0.56561793277310679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0.63387844764461787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0.63387844764461787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0.63387844764461787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0.63387844764461787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0.65647543799381647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0.65647543799381647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0.65647543799381647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0.65647543799381647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0.805679945127178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0.94748912474642111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0.94748912474642111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0.959986128524555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0.959986128524555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0.959986128524555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0.959986128524555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0.96361122229904272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0.96361122229904272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0.96361122229904272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0.96361122229904272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0.59590429977925274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0.86518542224841233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0.86518542224841233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0.89510122731564046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0.89510122731564046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0.89510122731564046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0.89510122731564046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0.90401689302682731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0.90401689302682731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0.90401689302682731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0.90401689302682731</v>
      </c>
    </row>
  </sheetData>
  <sheetProtection algorithmName="SHA-512" hashValue="zB5HdiNIpgOQfH5rBtcBeyFV6RImOrS3xHNzFXWrRJedZQEQR8VekFUu0sQ2aoGXCLaMwv0KXZJP10upi1g2Pg==" saltValue="dwamHbzKC7kQGdVaVHj5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0.85979223266120919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0.85968943110009233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0.85996619342743119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0.8599504620803976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0.85921564884835044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0.85936912535735099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0.85938595737409873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0.85971072978874019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0.77381300939508824</v>
      </c>
      <c r="E10" s="90">
        <f>E3*0.9</f>
        <v>0.77372048799008308</v>
      </c>
      <c r="F10" s="90">
        <f>F3*0.9</f>
        <v>0.77396957408468814</v>
      </c>
      <c r="G10" s="90">
        <f>G3*0.9</f>
        <v>0.77395541587235783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0.7732940839635154</v>
      </c>
      <c r="E12" s="90">
        <f>E5*0.9</f>
        <v>0.77343221282161589</v>
      </c>
      <c r="F12" s="90">
        <f>F5*0.9</f>
        <v>0.77344736163668892</v>
      </c>
      <c r="G12" s="90">
        <f>G5*0.9</f>
        <v>0.77373965680986623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0.90278184429426966</v>
      </c>
      <c r="E17" s="90">
        <f>E3*1.05</f>
        <v>0.90267390265509695</v>
      </c>
      <c r="F17" s="90">
        <f>F3*1.05</f>
        <v>0.90296450309880283</v>
      </c>
      <c r="G17" s="90">
        <f>G3*1.05</f>
        <v>0.90294798518441755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0.90217643129076797</v>
      </c>
      <c r="E19" s="90">
        <f>E5*1.05</f>
        <v>0.9023375816252186</v>
      </c>
      <c r="F19" s="90">
        <f>F5*1.05</f>
        <v>0.90235525524280369</v>
      </c>
      <c r="G19" s="90">
        <f>G5*1.05</f>
        <v>0.90269626627817723</v>
      </c>
    </row>
  </sheetData>
  <sheetProtection algorithmName="SHA-512" hashValue="mzE1E4srqVUYlZRMYqckgTrqXFRrkapW3OtzzWLOv/MfQgpP4OUvqxqBFd/I9lYnhsZySWykb8Cw6iE57WNsUg==" saltValue="MVYIGEIY94DbiQP/gPFn3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HgI+XuNxbTHcmZWmGLQaaC95Jal//6NpBBKcKN1eEVOeulSf0b/fgVBOcX1ZLgGumDntrjfQuTajGjOReS6oKw==" saltValue="6d7v4/OWefa8apdAPUb0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3ZaLmQ+q0naczNLy6F8I4YzOml3P0l8170kFmiYIeKB8U+H0Uxx7IgVu4ZRr0TXiDYrHqFOyDd5Kd4OTAInIA==" saltValue="JnoQaNu18sLhKzrLnylgE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7.6954338020167615E-2</v>
      </c>
    </row>
    <row r="5" spans="1:8" ht="15.75" customHeight="1" x14ac:dyDescent="0.25">
      <c r="B5" s="19" t="s">
        <v>95</v>
      </c>
      <c r="C5" s="101">
        <v>4.1228320128518403E-2</v>
      </c>
    </row>
    <row r="6" spans="1:8" ht="15.75" customHeight="1" x14ac:dyDescent="0.25">
      <c r="B6" s="19" t="s">
        <v>91</v>
      </c>
      <c r="C6" s="101">
        <v>0.13444613726507651</v>
      </c>
    </row>
    <row r="7" spans="1:8" ht="15.75" customHeight="1" x14ac:dyDescent="0.25">
      <c r="B7" s="19" t="s">
        <v>96</v>
      </c>
      <c r="C7" s="101">
        <v>0.38688254684612111</v>
      </c>
    </row>
    <row r="8" spans="1:8" ht="15.75" customHeight="1" x14ac:dyDescent="0.25">
      <c r="B8" s="19" t="s">
        <v>98</v>
      </c>
      <c r="C8" s="101">
        <v>8.9928142987232128E-3</v>
      </c>
    </row>
    <row r="9" spans="1:8" ht="15.75" customHeight="1" x14ac:dyDescent="0.25">
      <c r="B9" s="19" t="s">
        <v>92</v>
      </c>
      <c r="C9" s="101">
        <v>0.25729004468209199</v>
      </c>
    </row>
    <row r="10" spans="1:8" ht="15.75" customHeight="1" x14ac:dyDescent="0.25">
      <c r="B10" s="19" t="s">
        <v>94</v>
      </c>
      <c r="C10" s="101">
        <v>9.4205798759301032E-2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8.9744897891071568E-2</v>
      </c>
      <c r="D14" s="55">
        <v>8.9744897891071568E-2</v>
      </c>
      <c r="E14" s="55">
        <v>8.9744897891071568E-2</v>
      </c>
      <c r="F14" s="55">
        <v>8.9744897891071568E-2</v>
      </c>
    </row>
    <row r="15" spans="1:8" ht="15.75" customHeight="1" x14ac:dyDescent="0.25">
      <c r="B15" s="19" t="s">
        <v>102</v>
      </c>
      <c r="C15" s="101">
        <v>0.15294223163135459</v>
      </c>
      <c r="D15" s="101">
        <v>0.15294223163135459</v>
      </c>
      <c r="E15" s="101">
        <v>0.15294223163135459</v>
      </c>
      <c r="F15" s="101">
        <v>0.15294223163135459</v>
      </c>
    </row>
    <row r="16" spans="1:8" ht="15.75" customHeight="1" x14ac:dyDescent="0.25">
      <c r="B16" s="19" t="s">
        <v>2</v>
      </c>
      <c r="C16" s="101">
        <v>2.3504874716607609E-2</v>
      </c>
      <c r="D16" s="101">
        <v>2.3504874716607609E-2</v>
      </c>
      <c r="E16" s="101">
        <v>2.3504874716607609E-2</v>
      </c>
      <c r="F16" s="101">
        <v>2.3504874716607609E-2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4.2278902482280442E-4</v>
      </c>
      <c r="D18" s="101">
        <v>4.2278902482280442E-4</v>
      </c>
      <c r="E18" s="101">
        <v>4.2278902482280442E-4</v>
      </c>
      <c r="F18" s="101">
        <v>4.2278902482280442E-4</v>
      </c>
    </row>
    <row r="19" spans="1:8" ht="15.75" customHeight="1" x14ac:dyDescent="0.25">
      <c r="B19" s="19" t="s">
        <v>101</v>
      </c>
      <c r="C19" s="101">
        <v>9.1671844801602606E-3</v>
      </c>
      <c r="D19" s="101">
        <v>9.1671844801602606E-3</v>
      </c>
      <c r="E19" s="101">
        <v>9.1671844801602606E-3</v>
      </c>
      <c r="F19" s="101">
        <v>9.1671844801602606E-3</v>
      </c>
    </row>
    <row r="20" spans="1:8" ht="15.75" customHeight="1" x14ac:dyDescent="0.25">
      <c r="B20" s="19" t="s">
        <v>79</v>
      </c>
      <c r="C20" s="101">
        <v>1.8877912388756489E-2</v>
      </c>
      <c r="D20" s="101">
        <v>1.8877912388756489E-2</v>
      </c>
      <c r="E20" s="101">
        <v>1.8877912388756489E-2</v>
      </c>
      <c r="F20" s="101">
        <v>1.8877912388756489E-2</v>
      </c>
    </row>
    <row r="21" spans="1:8" ht="15.75" customHeight="1" x14ac:dyDescent="0.25">
      <c r="B21" s="19" t="s">
        <v>88</v>
      </c>
      <c r="C21" s="101">
        <v>0.15523830402318431</v>
      </c>
      <c r="D21" s="101">
        <v>0.15523830402318431</v>
      </c>
      <c r="E21" s="101">
        <v>0.15523830402318431</v>
      </c>
      <c r="F21" s="101">
        <v>0.15523830402318431</v>
      </c>
    </row>
    <row r="22" spans="1:8" ht="15.75" customHeight="1" x14ac:dyDescent="0.25">
      <c r="B22" s="19" t="s">
        <v>99</v>
      </c>
      <c r="C22" s="101">
        <v>0.55010180584404234</v>
      </c>
      <c r="D22" s="101">
        <v>0.55010180584404234</v>
      </c>
      <c r="E22" s="101">
        <v>0.55010180584404234</v>
      </c>
      <c r="F22" s="101">
        <v>0.55010180584404234</v>
      </c>
    </row>
    <row r="23" spans="1:8" ht="15.75" customHeight="1" x14ac:dyDescent="0.25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5.9206632000000002E-2</v>
      </c>
    </row>
    <row r="27" spans="1:8" ht="15.75" customHeight="1" x14ac:dyDescent="0.25">
      <c r="B27" s="19" t="s">
        <v>89</v>
      </c>
      <c r="C27" s="101">
        <v>5.4331326999999999E-2</v>
      </c>
    </row>
    <row r="28" spans="1:8" ht="15.75" customHeight="1" x14ac:dyDescent="0.25">
      <c r="B28" s="19" t="s">
        <v>103</v>
      </c>
      <c r="C28" s="101">
        <v>8.2001606000000005E-2</v>
      </c>
    </row>
    <row r="29" spans="1:8" ht="15.75" customHeight="1" x14ac:dyDescent="0.25">
      <c r="B29" s="19" t="s">
        <v>86</v>
      </c>
      <c r="C29" s="101">
        <v>0.17244879399999999</v>
      </c>
    </row>
    <row r="30" spans="1:8" ht="15.75" customHeight="1" x14ac:dyDescent="0.25">
      <c r="B30" s="19" t="s">
        <v>4</v>
      </c>
      <c r="C30" s="101">
        <v>0.28298384500000001</v>
      </c>
    </row>
    <row r="31" spans="1:8" ht="15.75" customHeight="1" x14ac:dyDescent="0.25">
      <c r="B31" s="19" t="s">
        <v>80</v>
      </c>
      <c r="C31" s="101">
        <v>5.2443504000000002E-2</v>
      </c>
    </row>
    <row r="32" spans="1:8" ht="15.75" customHeight="1" x14ac:dyDescent="0.25">
      <c r="B32" s="19" t="s">
        <v>85</v>
      </c>
      <c r="C32" s="101">
        <v>1.1239091E-2</v>
      </c>
    </row>
    <row r="33" spans="2:3" ht="15.75" customHeight="1" x14ac:dyDescent="0.25">
      <c r="B33" s="19" t="s">
        <v>100</v>
      </c>
      <c r="C33" s="101">
        <v>0.207844573</v>
      </c>
    </row>
    <row r="34" spans="2:3" ht="15.75" customHeight="1" x14ac:dyDescent="0.25">
      <c r="B34" s="19" t="s">
        <v>87</v>
      </c>
      <c r="C34" s="101">
        <v>7.7500629000000015E-2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obLO92UWCquLt1POCzLiF3lP0aNWuDurC2WOXbmZSMZGJcHBaBewvQWOUoZZu4NbWVLxEOD0NnaiwC9n3JpWrQ==" saltValue="4tclP9A2nGI1CZaRmflXh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0.63980095114308355</v>
      </c>
      <c r="D2" s="52">
        <f>IFERROR(1-_xlfn.NORM.DIST(_xlfn.NORM.INV(SUM(D4:D5), 0, 1) + 1, 0, 1, TRUE), "")</f>
        <v>0.63980095114308355</v>
      </c>
      <c r="E2" s="52">
        <f>IFERROR(1-_xlfn.NORM.DIST(_xlfn.NORM.INV(SUM(E4:E5), 0, 1) + 1, 0, 1, TRUE), "")</f>
        <v>0.59646085966716789</v>
      </c>
      <c r="F2" s="52">
        <f>IFERROR(1-_xlfn.NORM.DIST(_xlfn.NORM.INV(SUM(F4:F5), 0, 1) + 1, 0, 1, TRUE), "")</f>
        <v>0.5051751874495054</v>
      </c>
      <c r="G2" s="52">
        <f>IFERROR(1-_xlfn.NORM.DIST(_xlfn.NORM.INV(SUM(G4:G5), 0, 1) + 1, 0, 1, TRUE), "")</f>
        <v>0.57448211677615224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0.27295559185691642</v>
      </c>
      <c r="D3" s="52">
        <f>IFERROR(_xlfn.NORM.DIST(_xlfn.NORM.INV(SUM(D4:D5), 0, 1) + 1, 0, 1, TRUE) - SUM(D4:D5), "")</f>
        <v>0.27295559185691642</v>
      </c>
      <c r="E3" s="52">
        <f>IFERROR(_xlfn.NORM.DIST(_xlfn.NORM.INV(SUM(E4:E5), 0, 1) + 1, 0, 1, TRUE) - SUM(E4:E5), "")</f>
        <v>0.29682559933283215</v>
      </c>
      <c r="F3" s="52">
        <f>IFERROR(_xlfn.NORM.DIST(_xlfn.NORM.INV(SUM(F4:F5), 0, 1) + 1, 0, 1, TRUE) - SUM(F4:F5), "")</f>
        <v>0.33928819655049469</v>
      </c>
      <c r="G3" s="52">
        <f>IFERROR(_xlfn.NORM.DIST(_xlfn.NORM.INV(SUM(G4:G5), 0, 1) + 1, 0, 1, TRUE) - SUM(G4:G5), "")</f>
        <v>0.3080611902238477</v>
      </c>
    </row>
    <row r="4" spans="1:15" ht="15.75" customHeight="1" x14ac:dyDescent="0.25">
      <c r="B4" s="5" t="s">
        <v>110</v>
      </c>
      <c r="C4" s="45">
        <v>6.6013297999999998E-2</v>
      </c>
      <c r="D4" s="53">
        <v>6.6013297999999998E-2</v>
      </c>
      <c r="E4" s="53">
        <v>8.8126507000000007E-2</v>
      </c>
      <c r="F4" s="53">
        <v>0.12934668999999999</v>
      </c>
      <c r="G4" s="53">
        <v>0.10214143000000001</v>
      </c>
    </row>
    <row r="5" spans="1:15" ht="15.75" customHeight="1" x14ac:dyDescent="0.25">
      <c r="B5" s="5" t="s">
        <v>106</v>
      </c>
      <c r="C5" s="45">
        <v>2.1230158999999998E-2</v>
      </c>
      <c r="D5" s="53">
        <v>2.1230158999999998E-2</v>
      </c>
      <c r="E5" s="53">
        <v>1.8587033999999999E-2</v>
      </c>
      <c r="F5" s="53">
        <v>2.6189925999999999E-2</v>
      </c>
      <c r="G5" s="53">
        <v>1.5315263000000001E-2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0.9192179413662187</v>
      </c>
      <c r="D8" s="52">
        <f>IFERROR(1-_xlfn.NORM.DIST(_xlfn.NORM.INV(SUM(D10:D11), 0, 1) + 1, 0, 1, TRUE), "")</f>
        <v>0.9192179413662187</v>
      </c>
      <c r="E8" s="52">
        <f>IFERROR(1-_xlfn.NORM.DIST(_xlfn.NORM.INV(SUM(E10:E11), 0, 1) + 1, 0, 1, TRUE), "")</f>
        <v>0.92199283601063797</v>
      </c>
      <c r="F8" s="52">
        <f>IFERROR(1-_xlfn.NORM.DIST(_xlfn.NORM.INV(SUM(F10:F11), 0, 1) + 1, 0, 1, TRUE), "")</f>
        <v>0.93964443149368881</v>
      </c>
      <c r="G8" s="52">
        <f>IFERROR(1-_xlfn.NORM.DIST(_xlfn.NORM.INV(SUM(G10:G11), 0, 1) + 1, 0, 1, TRUE), "")</f>
        <v>0.96157733997084693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7.2580723433781302E-2</v>
      </c>
      <c r="D9" s="52">
        <f>IFERROR(_xlfn.NORM.DIST(_xlfn.NORM.INV(SUM(D10:D11), 0, 1) + 1, 0, 1, TRUE) - SUM(D10:D11), "")</f>
        <v>7.2580723433781302E-2</v>
      </c>
      <c r="E9" s="52">
        <f>IFERROR(_xlfn.NORM.DIST(_xlfn.NORM.INV(SUM(E10:E11), 0, 1) + 1, 0, 1, TRUE) - SUM(E10:E11), "")</f>
        <v>7.0217080989362024E-2</v>
      </c>
      <c r="F9" s="52">
        <f>IFERROR(_xlfn.NORM.DIST(_xlfn.NORM.INV(SUM(F10:F11), 0, 1) + 1, 0, 1, TRUE) - SUM(F10:F11), "")</f>
        <v>5.4997100106311203E-2</v>
      </c>
      <c r="G9" s="52">
        <f>IFERROR(_xlfn.NORM.DIST(_xlfn.NORM.INV(SUM(G10:G11), 0, 1) + 1, 0, 1, TRUE) - SUM(G10:G11), "")</f>
        <v>3.5613738549153034E-2</v>
      </c>
    </row>
    <row r="10" spans="1:15" ht="15.75" customHeight="1" x14ac:dyDescent="0.25">
      <c r="B10" s="5" t="s">
        <v>107</v>
      </c>
      <c r="C10" s="45">
        <v>6.4782499999999996E-3</v>
      </c>
      <c r="D10" s="53">
        <v>6.4782499999999996E-3</v>
      </c>
      <c r="E10" s="53">
        <v>5.2163166000000014E-3</v>
      </c>
      <c r="F10" s="53">
        <v>5.0777506999999996E-3</v>
      </c>
      <c r="G10" s="53">
        <v>2.3976225E-3</v>
      </c>
    </row>
    <row r="11" spans="1:15" ht="15.75" customHeight="1" x14ac:dyDescent="0.25">
      <c r="B11" s="5" t="s">
        <v>119</v>
      </c>
      <c r="C11" s="45">
        <v>1.7230851999999999E-3</v>
      </c>
      <c r="D11" s="53">
        <v>1.7230851999999999E-3</v>
      </c>
      <c r="E11" s="53">
        <v>2.5737664E-3</v>
      </c>
      <c r="F11" s="53">
        <v>2.8071770000000001E-4</v>
      </c>
      <c r="G11" s="53">
        <v>4.1129897999999998E-4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0.90798535650000001</v>
      </c>
      <c r="D14" s="54">
        <v>0.87176858063600005</v>
      </c>
      <c r="E14" s="54">
        <v>0.87176858063600005</v>
      </c>
      <c r="F14" s="54">
        <v>0.44194822078700002</v>
      </c>
      <c r="G14" s="54">
        <v>0.44194822078700002</v>
      </c>
      <c r="H14" s="45">
        <v>0.25800000000000001</v>
      </c>
      <c r="I14" s="55">
        <v>0.25800000000000001</v>
      </c>
      <c r="J14" s="55">
        <v>0.25800000000000001</v>
      </c>
      <c r="K14" s="55">
        <v>0.25800000000000001</v>
      </c>
      <c r="L14" s="45">
        <v>0.18099999999999999</v>
      </c>
      <c r="M14" s="55">
        <v>0.18099999999999999</v>
      </c>
      <c r="N14" s="55">
        <v>0.18099999999999999</v>
      </c>
      <c r="O14" s="55">
        <v>0.18099999999999999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0.55065407534692057</v>
      </c>
      <c r="D15" s="52">
        <f t="shared" si="0"/>
        <v>0.52869015810676667</v>
      </c>
      <c r="E15" s="52">
        <f t="shared" si="0"/>
        <v>0.52869015810676667</v>
      </c>
      <c r="F15" s="52">
        <f t="shared" si="0"/>
        <v>0.26802259213382168</v>
      </c>
      <c r="G15" s="52">
        <f t="shared" si="0"/>
        <v>0.26802259213382168</v>
      </c>
      <c r="H15" s="52">
        <f t="shared" si="0"/>
        <v>0.15646590600000002</v>
      </c>
      <c r="I15" s="52">
        <f t="shared" si="0"/>
        <v>0.15646590600000002</v>
      </c>
      <c r="J15" s="52">
        <f t="shared" si="0"/>
        <v>0.15646590600000002</v>
      </c>
      <c r="K15" s="52">
        <f t="shared" si="0"/>
        <v>0.15646590600000002</v>
      </c>
      <c r="L15" s="52">
        <f t="shared" si="0"/>
        <v>0.109768717</v>
      </c>
      <c r="M15" s="52">
        <f t="shared" si="0"/>
        <v>0.109768717</v>
      </c>
      <c r="N15" s="52">
        <f t="shared" si="0"/>
        <v>0.109768717</v>
      </c>
      <c r="O15" s="52">
        <f t="shared" si="0"/>
        <v>0.109768717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bWrwQj8vZ9AYfE+rUxXdkFjCgrbSCDk2MDN/yJuZPTXPbGCz2WOtvedq6rVANVtoSyl3zze/ICG5NPtUQFecvQ==" saltValue="txu5zRYNz6LlPzecnb4A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0.78232185360000006</v>
      </c>
      <c r="D2" s="53">
        <v>0.63867821000000002</v>
      </c>
      <c r="E2" s="53"/>
      <c r="F2" s="53"/>
      <c r="G2" s="53"/>
    </row>
    <row r="3" spans="1:7" x14ac:dyDescent="0.25">
      <c r="B3" s="3" t="s">
        <v>127</v>
      </c>
      <c r="C3" s="53">
        <v>2.4637365000000001E-2</v>
      </c>
      <c r="D3" s="53">
        <v>6.6391749E-2</v>
      </c>
      <c r="E3" s="53"/>
      <c r="F3" s="53"/>
      <c r="G3" s="53"/>
    </row>
    <row r="4" spans="1:7" x14ac:dyDescent="0.25">
      <c r="B4" s="3" t="s">
        <v>126</v>
      </c>
      <c r="C4" s="53">
        <v>0.19304075000000001</v>
      </c>
      <c r="D4" s="53">
        <v>0.27203475999999999</v>
      </c>
      <c r="E4" s="53">
        <v>0.92026948928832997</v>
      </c>
      <c r="F4" s="53">
        <v>0.66487014293670699</v>
      </c>
      <c r="G4" s="53"/>
    </row>
    <row r="5" spans="1:7" x14ac:dyDescent="0.25">
      <c r="B5" s="3" t="s">
        <v>125</v>
      </c>
      <c r="C5" s="52">
        <v>0</v>
      </c>
      <c r="D5" s="52">
        <v>2.2895295999999999E-2</v>
      </c>
      <c r="E5" s="52">
        <f>1-SUM(E2:E4)</f>
        <v>7.9730510711670033E-2</v>
      </c>
      <c r="F5" s="52">
        <f>1-SUM(F2:F4)</f>
        <v>0.33512985706329301</v>
      </c>
      <c r="G5" s="52">
        <f>1-SUM(G2:G4)</f>
        <v>1</v>
      </c>
    </row>
  </sheetData>
  <sheetProtection algorithmName="SHA-512" hashValue="Gfhss9zmj6mqs/HRqKFu1mnQtG0jw61qZ5WXTwlmZOJVQXb/yqOLgGFR911s8KZVIVPhOp5TsGnUPRxdEQ9Yng==" saltValue="YkRWcA6ayvr2l0o/xujf1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L+uSI8WnxKQB1gp8dMvQtlUSq5f1OBsNRZqhjYw4zhvYMR6g+R89w3kykLRJ18WBauZHhNY/vz5DeyyAoShHA==" saltValue="B/4cvjXkVsWIOFLV3jbmB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hpjFFizVPLNXo1Hho6EGpfYnnC9goV9t2q2vI+rG02ifplztsVao6pKD9Wdy0n4pht52d2SDRaxYw52epZPtjA==" saltValue="HgD44EdXTN1Y+NyncPrTT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dJYap+XhpO9kktmBMJAXmxvUxf718akTprfqFr3XgXoONXUSKT3MlCC6JFyW77jZtjHl4p1/eb9u8WVFsySMIA==" saltValue="DmXHzjWlcLmrbEvXpfQ4T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L1XL2D9AVPFKVApGb9hTMZQT5OXiWVq92qP4A9KbrLj3KdR6WCk9gE+6AhEihRm9oyZFvrlq3UovNKGVDjATMA==" saltValue="AIlyKZ2Nw6qxPur27JdNd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2024-03-15T02:27:39Z</dcterms:modified>
</cp:coreProperties>
</file>