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3CF9C2FE-740F-4845-8FF7-F292C07D0F66}" xr6:coauthVersionLast="47" xr6:coauthVersionMax="47" xr10:uidLastSave="{00000000-0000-0000-0000-000000000000}"/>
  <bookViews>
    <workbookView xWindow="0" yWindow="152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D12" i="26"/>
  <c r="C12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A39" i="2"/>
  <c r="H38" i="2"/>
  <c r="G38" i="2"/>
  <c r="A29" i="2"/>
  <c r="A27" i="2"/>
  <c r="A26" i="2"/>
  <c r="A21" i="2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H3" i="2"/>
  <c r="I3" i="2" s="1"/>
  <c r="G3" i="2"/>
  <c r="A3" i="2"/>
  <c r="H2" i="2"/>
  <c r="G2" i="2"/>
  <c r="I2" i="2" s="1"/>
  <c r="A2" i="2"/>
  <c r="A36" i="2" s="1"/>
  <c r="C33" i="1"/>
  <c r="C20" i="1"/>
  <c r="A34" i="2" l="1"/>
  <c r="I4" i="2"/>
  <c r="I8" i="2"/>
  <c r="A13" i="2"/>
  <c r="A35" i="2"/>
  <c r="I40" i="2"/>
  <c r="E10" i="26"/>
  <c r="A18" i="2"/>
  <c r="A37" i="2"/>
  <c r="F12" i="26"/>
  <c r="A19" i="2"/>
  <c r="I38" i="2"/>
  <c r="A14" i="2"/>
  <c r="A22" i="2"/>
  <c r="A30" i="2"/>
  <c r="A38" i="2"/>
  <c r="A40" i="2"/>
  <c r="D10" i="26"/>
  <c r="G12" i="26"/>
  <c r="E19" i="26"/>
  <c r="A15" i="2"/>
  <c r="A23" i="2"/>
  <c r="A31" i="2"/>
  <c r="A16" i="2"/>
  <c r="A24" i="2"/>
  <c r="A32" i="2"/>
  <c r="A17" i="2"/>
  <c r="A25" i="2"/>
  <c r="A33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<sst xmlns="http://schemas.openxmlformats.org/spreadsheetml/2006/main" count="2092" uniqueCount="341">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</sst>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2352888.984375</v>
      </c>
    </row>
    <row r="8" spans="1:3" ht="15" customHeight="1" x14ac:dyDescent="0.25">
      <c r="B8" s="5" t="s">
        <v>44</v>
      </c>
      <c r="C8" s="44">
        <v>0.10199999999999999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0.81408699039999999</v>
      </c>
    </row>
    <row r="11" spans="1:3" ht="15" customHeight="1" x14ac:dyDescent="0.25">
      <c r="B11" s="5" t="s">
        <v>49</v>
      </c>
      <c r="C11" s="45">
        <v>0.73699999999999999</v>
      </c>
    </row>
    <row r="12" spans="1:3" ht="15" customHeight="1" x14ac:dyDescent="0.25">
      <c r="B12" s="5" t="s">
        <v>41</v>
      </c>
      <c r="C12" s="45">
        <v>0.81099999999999994</v>
      </c>
    </row>
    <row r="13" spans="1:3" ht="15" customHeight="1" x14ac:dyDescent="0.25">
      <c r="B13" s="5" t="s">
        <v>62</v>
      </c>
      <c r="C13" s="45">
        <v>0.30299999999999999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8.1799999999999998E-2</v>
      </c>
    </row>
    <row r="24" spans="1:3" ht="15" customHeight="1" x14ac:dyDescent="0.25">
      <c r="B24" s="15" t="s">
        <v>46</v>
      </c>
      <c r="C24" s="45">
        <v>0.59670000000000001</v>
      </c>
    </row>
    <row r="25" spans="1:3" ht="15" customHeight="1" x14ac:dyDescent="0.25">
      <c r="B25" s="15" t="s">
        <v>47</v>
      </c>
      <c r="C25" s="45">
        <v>0.30309999999999998</v>
      </c>
    </row>
    <row r="26" spans="1:3" ht="15" customHeight="1" x14ac:dyDescent="0.25">
      <c r="B26" s="15" t="s">
        <v>48</v>
      </c>
      <c r="C26" s="45">
        <v>1.84E-2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14.591883124677</v>
      </c>
    </row>
    <row r="38" spans="1:5" ht="15" customHeight="1" x14ac:dyDescent="0.25">
      <c r="B38" s="11" t="s">
        <v>35</v>
      </c>
      <c r="C38" s="43">
        <v>21.038436378730701</v>
      </c>
      <c r="D38" s="12"/>
      <c r="E38" s="13"/>
    </row>
    <row r="39" spans="1:5" ht="15" customHeight="1" x14ac:dyDescent="0.25">
      <c r="B39" s="11" t="s">
        <v>61</v>
      </c>
      <c r="C39" s="43">
        <v>24.199999999517399</v>
      </c>
      <c r="D39" s="12"/>
      <c r="E39" s="12"/>
    </row>
    <row r="40" spans="1:5" ht="15" customHeight="1" x14ac:dyDescent="0.25">
      <c r="B40" s="11" t="s">
        <v>36</v>
      </c>
      <c r="C40" s="100">
        <v>1.25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9.3542334619999998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7.4929999999999997E-3</v>
      </c>
      <c r="D45" s="12"/>
    </row>
    <row r="46" spans="1:5" ht="15.75" customHeight="1" x14ac:dyDescent="0.25">
      <c r="B46" s="11" t="s">
        <v>51</v>
      </c>
      <c r="C46" s="45">
        <v>7.5271499999999991E-2</v>
      </c>
      <c r="D46" s="12"/>
    </row>
    <row r="47" spans="1:5" ht="15.75" customHeight="1" x14ac:dyDescent="0.25">
      <c r="B47" s="11" t="s">
        <v>59</v>
      </c>
      <c r="C47" s="45">
        <v>5.8132499999999997E-2</v>
      </c>
      <c r="D47" s="12"/>
      <c r="E47" s="13"/>
    </row>
    <row r="48" spans="1:5" ht="15" customHeight="1" x14ac:dyDescent="0.25">
      <c r="B48" s="11" t="s">
        <v>58</v>
      </c>
      <c r="C48" s="46">
        <v>0.85910300000000006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0.58011699999999999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8.2114124000000011E-2</v>
      </c>
    </row>
    <row r="63" spans="1:4" ht="15.75" customHeight="1" x14ac:dyDescent="0.3">
      <c r="A63" s="4"/>
    </row>
  </sheetData>
  <sheetProtection algorithmName="SHA-512" hashValue="3umU1T1ymOhPuc4fcHVJrxuTLl21FaDeUvRrNpere1LLqBFHjFZWd3nITtIdEYR3GXOFftHdjiOQdzvv3F1GRg==" saltValue="e0J+G++k4Vjvd+TdtBTb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45.442281641165188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42.690090320031779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217.064805431211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1.2067961995200209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13.70780222005237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13.70780222005237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13.70780222005237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13.70780222005237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13.70780222005237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13.70780222005237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0.44701907318651901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5.0635162116449219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5.0635162116449219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13.06808901635755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23.483058881679661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4.5660983713272767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19.70745253122227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84.919796715648516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1.831453715203385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0.92608930441939119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0.93935019016922794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2.9135134663262119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C+k3N8vY7OqW809C23x/DmEEgDSwMrP2YwODY3Db7fhgVkaqMnL6VnSvskW8bsvazHPgDcCnrwSrf6wkmx1eIQ==" saltValue="81h49xKfvBmNL2AW2z1S9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CWxP9R3v0h1eWUbsn7Meyr/Ug72TAutYAE8ppxZh9TwREZSjaVnX0UDwZrLkIX1r9s06tkymiimKRhEbIkSqJw==" saltValue="dD01jkmarwkBRsUCB8iMZ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4b90j6TpExyOikOYgJ2T0TphArmKxQCNJQ/GWkaKOQkh9j2UzQl8DC6tQx/63nfH5qGB3ShGsiDFHyYZUHEeBA==" saltValue="6tpeLVZ5zeuWWxsYnB4ce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207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RU9majTNoqBSre2O4sGhs+m8q6y9g/+kKFiCoMXfXoNqX0ouYcpG9we9kb8MkbKj9cV55YFOD4jAAinSBHDyoQ==" saltValue="q0RqkTUU8nujpQp/inHG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0.10199999999999999</v>
      </c>
      <c r="E2" s="60">
        <f>food_insecure</f>
        <v>0.10199999999999999</v>
      </c>
      <c r="F2" s="60">
        <f>food_insecure</f>
        <v>0.10199999999999999</v>
      </c>
      <c r="G2" s="60">
        <f>food_insecure</f>
        <v>0.10199999999999999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0.10199999999999999</v>
      </c>
      <c r="F5" s="60">
        <f>food_insecure</f>
        <v>0.10199999999999999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0.10199999999999999</v>
      </c>
      <c r="F8" s="60">
        <f>food_insecure</f>
        <v>0.10199999999999999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0.10199999999999999</v>
      </c>
      <c r="F9" s="60">
        <f>food_insecure</f>
        <v>0.10199999999999999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0.81099999999999994</v>
      </c>
      <c r="E10" s="60">
        <f>IF(ISBLANK(comm_deliv), frac_children_health_facility,1)</f>
        <v>0.81099999999999994</v>
      </c>
      <c r="F10" s="60">
        <f>IF(ISBLANK(comm_deliv), frac_children_health_facility,1)</f>
        <v>0.81099999999999994</v>
      </c>
      <c r="G10" s="60">
        <f>IF(ISBLANK(comm_deliv), frac_children_health_facility,1)</f>
        <v>0.81099999999999994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0.10199999999999999</v>
      </c>
      <c r="I15" s="60">
        <f>food_insecure</f>
        <v>0.10199999999999999</v>
      </c>
      <c r="J15" s="60">
        <f>food_insecure</f>
        <v>0.10199999999999999</v>
      </c>
      <c r="K15" s="60">
        <f>food_insecure</f>
        <v>0.10199999999999999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0.73699999999999999</v>
      </c>
      <c r="I18" s="60">
        <f>frac_PW_health_facility</f>
        <v>0.73699999999999999</v>
      </c>
      <c r="J18" s="60">
        <f>frac_PW_health_facility</f>
        <v>0.73699999999999999</v>
      </c>
      <c r="K18" s="60">
        <f>frac_PW_health_facility</f>
        <v>0.73699999999999999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0.30299999999999999</v>
      </c>
      <c r="M24" s="60">
        <f>famplan_unmet_need</f>
        <v>0.30299999999999999</v>
      </c>
      <c r="N24" s="60">
        <f>famplan_unmet_need</f>
        <v>0.30299999999999999</v>
      </c>
      <c r="O24" s="60">
        <f>famplan_unmet_need</f>
        <v>0.30299999999999999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9.5079631369632017E-2</v>
      </c>
      <c r="M25" s="60">
        <f>(1-food_insecure)*(0.49)+food_insecure*(0.7)</f>
        <v>0.51141999999999999</v>
      </c>
      <c r="N25" s="60">
        <f>(1-food_insecure)*(0.49)+food_insecure*(0.7)</f>
        <v>0.51141999999999999</v>
      </c>
      <c r="O25" s="60">
        <f>(1-food_insecure)*(0.49)+food_insecure*(0.7)</f>
        <v>0.51141999999999999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4.0748413444128002E-2</v>
      </c>
      <c r="M26" s="60">
        <f>(1-food_insecure)*(0.21)+food_insecure*(0.3)</f>
        <v>0.21917999999999999</v>
      </c>
      <c r="N26" s="60">
        <f>(1-food_insecure)*(0.21)+food_insecure*(0.3)</f>
        <v>0.21917999999999999</v>
      </c>
      <c r="O26" s="60">
        <f>(1-food_insecure)*(0.21)+food_insecure*(0.3)</f>
        <v>0.21917999999999999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5.0084964786239999E-2</v>
      </c>
      <c r="M27" s="60">
        <f>(1-food_insecure)*(0.3)</f>
        <v>0.26939999999999997</v>
      </c>
      <c r="N27" s="60">
        <f>(1-food_insecure)*(0.3)</f>
        <v>0.26939999999999997</v>
      </c>
      <c r="O27" s="60">
        <f>(1-food_insecure)*(0.3)</f>
        <v>0.26939999999999997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A5+/zOkEscOAGeozLofkgOZ/QF8aj28QVPrgMTmtI8JHfphHfFmaGKVntL6YWPgM8cVZLHp9iteGpm60pOxvgw==" saltValue="OQC0jsHR8STFMX5uqArC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+rOXXPb4NXy3VDt59uza2xuniL6YH2eHU3ukY/84A70/WW2f9f9GQO82miEVJp1Oe5Fdoa+B7I2lS+dZIFlF5A==" saltValue="jNJ2CrDE4ziDDzzXWb29o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h+qH61CSnaTIwcSFPhqZwx2SXpl8C38QabSJFkGebPaFYoirp+GypLGJtW59okhW6wLbeFNsa27yI2mn1yBqVg==" saltValue="UU0yvoO1OGoTdg0qimcDN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zKXKr9/ng3W6tUxzS3HVob8n+dnQF66jSSHLEHnOW277C9fsx5WhQhRLYhcXFQqcZHOVhZ7sLMDWvQ7j9XiCg==" saltValue="giS9gse0/WaSJBFPCtMyd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qc2zK7TQEmqGToV8vhtu03GQfrJDOfzVPF7sPNYS0fqQbKZfV4NB31hD6jf5auZDNnH8lBJFzDhNpvtyiwt7g==" saltValue="2nYvSbJIAGaUO6vQUIvTA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c5BdukGz86G12/fNiAzVgpRWYRu0BNNFgq3loMfDybS8tOoMhF1FVN6qJRvV+THVHkghg3GEp1efVnaqUJ2wbA==" saltValue="OVlvNmpaEjsUCvL/r3dOw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1534414.3632</v>
      </c>
      <c r="C2" s="49">
        <v>3226000</v>
      </c>
      <c r="D2" s="49">
        <v>7412000</v>
      </c>
      <c r="E2" s="49">
        <v>333000</v>
      </c>
      <c r="F2" s="49">
        <v>224000</v>
      </c>
      <c r="G2" s="17">
        <f t="shared" ref="G2:G11" si="0">C2+D2+E2+F2</f>
        <v>11195000</v>
      </c>
      <c r="H2" s="17">
        <f t="shared" ref="H2:H11" si="1">(B2 + stillbirth*B2/(1000-stillbirth))/(1-abortion)</f>
        <v>1760117.2329722573</v>
      </c>
      <c r="I2" s="17">
        <f t="shared" ref="I2:I11" si="2">G2-H2</f>
        <v>9434882.7670277432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1519116.5120000001</v>
      </c>
      <c r="C3" s="50">
        <v>3266000</v>
      </c>
      <c r="D3" s="50">
        <v>7147000</v>
      </c>
      <c r="E3" s="50">
        <v>350000</v>
      </c>
      <c r="F3" s="50">
        <v>232000</v>
      </c>
      <c r="G3" s="17">
        <f t="shared" si="0"/>
        <v>10995000</v>
      </c>
      <c r="H3" s="17">
        <f t="shared" si="1"/>
        <v>1742569.1624051835</v>
      </c>
      <c r="I3" s="17">
        <f t="shared" si="2"/>
        <v>9252430.8375948165</v>
      </c>
    </row>
    <row r="4" spans="1:9" ht="15.75" customHeight="1" x14ac:dyDescent="0.25">
      <c r="A4" s="5">
        <f t="shared" si="3"/>
        <v>2023</v>
      </c>
      <c r="B4" s="49">
        <v>1502957.3455999999</v>
      </c>
      <c r="C4" s="50">
        <v>3317000</v>
      </c>
      <c r="D4" s="50">
        <v>6891000</v>
      </c>
      <c r="E4" s="50">
        <v>366000</v>
      </c>
      <c r="F4" s="50">
        <v>240000</v>
      </c>
      <c r="G4" s="17">
        <f t="shared" si="0"/>
        <v>10814000</v>
      </c>
      <c r="H4" s="17">
        <f t="shared" si="1"/>
        <v>1724033.0824953271</v>
      </c>
      <c r="I4" s="17">
        <f t="shared" si="2"/>
        <v>9089966.917504672</v>
      </c>
    </row>
    <row r="5" spans="1:9" ht="15.75" customHeight="1" x14ac:dyDescent="0.25">
      <c r="A5" s="5">
        <f t="shared" si="3"/>
        <v>2024</v>
      </c>
      <c r="B5" s="49">
        <v>1485839.6136</v>
      </c>
      <c r="C5" s="50">
        <v>3371000</v>
      </c>
      <c r="D5" s="50">
        <v>6677000</v>
      </c>
      <c r="E5" s="50">
        <v>382000</v>
      </c>
      <c r="F5" s="50">
        <v>249000</v>
      </c>
      <c r="G5" s="17">
        <f t="shared" si="0"/>
        <v>10679000</v>
      </c>
      <c r="H5" s="17">
        <f t="shared" si="1"/>
        <v>1704397.43790988</v>
      </c>
      <c r="I5" s="17">
        <f t="shared" si="2"/>
        <v>8974602.5620901193</v>
      </c>
    </row>
    <row r="6" spans="1:9" ht="15.75" customHeight="1" x14ac:dyDescent="0.25">
      <c r="A6" s="5">
        <f t="shared" si="3"/>
        <v>2025</v>
      </c>
      <c r="B6" s="49">
        <v>1467675.4480000001</v>
      </c>
      <c r="C6" s="50">
        <v>3425000</v>
      </c>
      <c r="D6" s="50">
        <v>6525000</v>
      </c>
      <c r="E6" s="50">
        <v>398000</v>
      </c>
      <c r="F6" s="50">
        <v>258000</v>
      </c>
      <c r="G6" s="17">
        <f t="shared" si="0"/>
        <v>10606000</v>
      </c>
      <c r="H6" s="17">
        <f t="shared" si="1"/>
        <v>1683561.4358090872</v>
      </c>
      <c r="I6" s="17">
        <f t="shared" si="2"/>
        <v>8922438.564190913</v>
      </c>
    </row>
    <row r="7" spans="1:9" ht="15.75" customHeight="1" x14ac:dyDescent="0.25">
      <c r="A7" s="5">
        <f t="shared" si="3"/>
        <v>2026</v>
      </c>
      <c r="B7" s="49">
        <v>1444569.8101999999</v>
      </c>
      <c r="C7" s="50">
        <v>3476000</v>
      </c>
      <c r="D7" s="50">
        <v>6435000</v>
      </c>
      <c r="E7" s="50">
        <v>413000</v>
      </c>
      <c r="F7" s="50">
        <v>268000</v>
      </c>
      <c r="G7" s="17">
        <f t="shared" si="0"/>
        <v>10592000</v>
      </c>
      <c r="H7" s="17">
        <f t="shared" si="1"/>
        <v>1657057.101487176</v>
      </c>
      <c r="I7" s="17">
        <f t="shared" si="2"/>
        <v>8934942.8985128235</v>
      </c>
    </row>
    <row r="8" spans="1:9" ht="15.75" customHeight="1" x14ac:dyDescent="0.25">
      <c r="A8" s="5">
        <f t="shared" si="3"/>
        <v>2027</v>
      </c>
      <c r="B8" s="49">
        <v>1420431.5072000001</v>
      </c>
      <c r="C8" s="50">
        <v>3524000</v>
      </c>
      <c r="D8" s="50">
        <v>6412000</v>
      </c>
      <c r="E8" s="50">
        <v>427000</v>
      </c>
      <c r="F8" s="50">
        <v>277000</v>
      </c>
      <c r="G8" s="17">
        <f t="shared" si="0"/>
        <v>10640000</v>
      </c>
      <c r="H8" s="17">
        <f t="shared" si="1"/>
        <v>1629368.2032964674</v>
      </c>
      <c r="I8" s="17">
        <f t="shared" si="2"/>
        <v>9010631.7967035323</v>
      </c>
    </row>
    <row r="9" spans="1:9" ht="15.75" customHeight="1" x14ac:dyDescent="0.25">
      <c r="A9" s="5">
        <f t="shared" si="3"/>
        <v>2028</v>
      </c>
      <c r="B9" s="49">
        <v>1395284.9372</v>
      </c>
      <c r="C9" s="50">
        <v>3566000</v>
      </c>
      <c r="D9" s="50">
        <v>6441000</v>
      </c>
      <c r="E9" s="50">
        <v>440000</v>
      </c>
      <c r="F9" s="50">
        <v>287000</v>
      </c>
      <c r="G9" s="17">
        <f t="shared" si="0"/>
        <v>10734000</v>
      </c>
      <c r="H9" s="17">
        <f t="shared" si="1"/>
        <v>1600522.7282613944</v>
      </c>
      <c r="I9" s="17">
        <f t="shared" si="2"/>
        <v>9133477.2717386056</v>
      </c>
    </row>
    <row r="10" spans="1:9" ht="15.75" customHeight="1" x14ac:dyDescent="0.25">
      <c r="A10" s="5">
        <f t="shared" si="3"/>
        <v>2029</v>
      </c>
      <c r="B10" s="49">
        <v>1369207.6592000001</v>
      </c>
      <c r="C10" s="50">
        <v>3600000</v>
      </c>
      <c r="D10" s="50">
        <v>6496000</v>
      </c>
      <c r="E10" s="50">
        <v>451000</v>
      </c>
      <c r="F10" s="50">
        <v>299000</v>
      </c>
      <c r="G10" s="17">
        <f t="shared" si="0"/>
        <v>10846000</v>
      </c>
      <c r="H10" s="17">
        <f t="shared" si="1"/>
        <v>1570609.6438315234</v>
      </c>
      <c r="I10" s="17">
        <f t="shared" si="2"/>
        <v>9275390.3561684769</v>
      </c>
    </row>
    <row r="11" spans="1:9" ht="15.75" customHeight="1" x14ac:dyDescent="0.25">
      <c r="A11" s="5">
        <f t="shared" si="3"/>
        <v>2030</v>
      </c>
      <c r="B11" s="49">
        <v>1342260.6359999999</v>
      </c>
      <c r="C11" s="50">
        <v>3623000</v>
      </c>
      <c r="D11" s="50">
        <v>6557000</v>
      </c>
      <c r="E11" s="50">
        <v>461000</v>
      </c>
      <c r="F11" s="50">
        <v>312000</v>
      </c>
      <c r="G11" s="17">
        <f t="shared" si="0"/>
        <v>10953000</v>
      </c>
      <c r="H11" s="17">
        <f t="shared" si="1"/>
        <v>1539698.8800579694</v>
      </c>
      <c r="I11" s="17">
        <f t="shared" si="2"/>
        <v>9413301.1199420299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94/Cugr+T3CHVfCG5gwwdtxmjHVNFFWwiUDZI5BaFdAVqJftFm0SeWZqFyiBZVncxdN2KB4A+Pm4eMX8vGAuAQ==" saltValue="1tRXndUljw2BZAWL0hGQi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2.2161989467548371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2.2161989467548371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1.8725729765418089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1.8725729765418089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1.803560018391589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1.803560018391589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1.5765214309294096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1.5765214309294096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2.6722735517879008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2.6722735517879008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2.1997878427449873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2.1997878427449873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UlSkdwBenfF+mjzkQzb/8+/gz1KJuMSsnu4AGvDNUO7FPaZWsRhqOM8i0iP+rjZN12ccN4QkOvAKdOX0u20F7w==" saltValue="ZdqfW86it38kXHH32DmMV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68xGDw6PRugwPQ1bPoBpjjp9UJnkVfht0rQJjRVxOh2vBIFW7mXrNHkmVd2zSokttLCSyBERFD1k6iZx3nIZJg==" saltValue="KilMX2Q1JYomESp/dDLT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LDE/GroEfnyEIFNrv5lslFRQQ57y5NJk3erMPyNL96NdvMDcq0tRN6zu1VOrPSJuVZOvBiKsahKe8kw/KmCB7w==" saltValue="7o/19rGrpt4enZ2DglRl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0.60684537110640502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0.60684537110640502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0.40553487468969224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0.40553487468969224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0.83108099734609786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0.83108099734609786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0.83108099734609786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0.83108099734609786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0.90896428608322555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0.90896428608322555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0.89773815505903243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0.89773815505903243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0.89773815505903243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0.89773815505903243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jX/sStBAvbEYb4UI+Fn1quhcA43ybZAzyRbfq2g9rSwED7xCT3nNMlW/3Vx3zDvzHamPQh6gvzbd85SWGCa2cQ==" saltValue="yeyLulPiZfrY5xZaMBM4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8VdZkfeTRlbFCo+0O/ft3Ks1nlFkZ3mpqRjKc5uRs2sZ5wRz0TEbuMrUadY00g61PxFjvc647rHJmrLhdsiY5Q==" saltValue="8rt8/xpHtYQ9uBKRxGrs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0.61197877396074796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0.66291279968068439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0.66291279968068439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0.64578483959113453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0.64578483959113453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0.64578483959113453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0.64578483959113453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0.66268311488049336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0.66268311488049336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0.66268311488049336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0.66268311488049336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0.71042937259197481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0.75364253226771427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0.75364253226771427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0.73931178310740375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0.73931178310740375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0.73931178310740375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0.73931178310740375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0.75345167652859957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0.75345167652859957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0.75345167652859957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0.75345167652859957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0.41861016668664419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0.4730717924557466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0.4730717924557466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0.45423913817241313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0.45423913817241313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0.45423913817241313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0.45423913817241313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0.47281562299440727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0.47281562299440727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0.47281562299440727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0.47281562299440727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0.58867093538112958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0.64086904931290989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0.64086904931290989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0.62325756624387796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0.62325756624387796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0.62325756624387796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0.62325756624387796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0.64063248682319107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0.64063248682319107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0.64063248682319107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0.64063248682319107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0.95199591513977511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0.96113194099980659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0.96113194099980659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0.95820155211569824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0.95820155211569824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0.95820155211569824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0.95820155211569824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0.96109353115111262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0.96109353115111262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0.96109353115111262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0.96109353115111262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0.87583027918814182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0.89790744879597506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0.89790744879597506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0.89075217130059559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0.89075217130059559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0.89075217130059559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0.89075217130059559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0.89781320253423269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0.89781320253423269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0.89781320253423269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0.89781320253423269</v>
      </c>
    </row>
  </sheetData>
  <sheetProtection algorithmName="SHA-512" hashValue="ADfkSKzy6wAtQ1HACNEovEEiTmh1uFTGxm41qYbsMXofKCjDxqALDUrtmuQv6wrGIPqSSEPUaKSStdP2u0au7g==" saltValue="IqAtQrwtS2kNIDhrKydV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0.85791118476708161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0.85875534679918664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0.85915268630861519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0.85945875845113873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0.85644521175190536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0.85669348108231935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0.85785417740932124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0.85841305935526058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0.77212006629037344</v>
      </c>
      <c r="E10" s="90">
        <f>E3*0.9</f>
        <v>0.77287981211926804</v>
      </c>
      <c r="F10" s="90">
        <f>F3*0.9</f>
        <v>0.77323741767775367</v>
      </c>
      <c r="G10" s="90">
        <f>G3*0.9</f>
        <v>0.77351288260602491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0.77080069057671485</v>
      </c>
      <c r="E12" s="90">
        <f>E5*0.9</f>
        <v>0.77102413297408745</v>
      </c>
      <c r="F12" s="90">
        <f>F5*0.9</f>
        <v>0.77206875966838917</v>
      </c>
      <c r="G12" s="90">
        <f>G5*0.9</f>
        <v>0.7725717534197345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0.9008067440054357</v>
      </c>
      <c r="E17" s="90">
        <f>E3*1.05</f>
        <v>0.90169311413914599</v>
      </c>
      <c r="F17" s="90">
        <f>F3*1.05</f>
        <v>0.90211032062404595</v>
      </c>
      <c r="G17" s="90">
        <f>G3*1.05</f>
        <v>0.90243169637369569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0.89926747233950066</v>
      </c>
      <c r="E19" s="90">
        <f>E5*1.05</f>
        <v>0.89952815513643536</v>
      </c>
      <c r="F19" s="90">
        <f>F5*1.05</f>
        <v>0.90074688627978738</v>
      </c>
      <c r="G19" s="90">
        <f>G5*1.05</f>
        <v>0.90133371232302362</v>
      </c>
    </row>
  </sheetData>
  <sheetProtection algorithmName="SHA-512" hashValue="KQWDvtGICGlYUoMkkirjlcJbzCuD5pPs7ZJs1Il9dmHPXfbtRY/8F0CyukoiWzMx77H3Sml71YZFVKU5l3uuVQ==" saltValue="fS+ZI0qSZ+5hhSbB8ja2j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MQgkiPAbOnjQdwDhp8OqZwMjAEOiVfflERbcs5378DvVmHeyq0RzM6yUyXFl+5Q4Y2H6W19ie+x86ElqjvUNGw==" saltValue="S3aKF3LghU/Ay7fS12YP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OB5m4yHYkqDj+VJSSTZuM18lCk5wP8CYNyT1hLR4qmKmTKy1W7Zigjos67LYhNOifBpCobl2rZf2cOK9o5Rrxw==" saltValue="JvDDUcZ+L+fPDkqbzD2VU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0.16033583546905689</v>
      </c>
    </row>
    <row r="5" spans="1:8" ht="15.75" customHeight="1" x14ac:dyDescent="0.25">
      <c r="B5" s="19" t="s">
        <v>95</v>
      </c>
      <c r="C5" s="101">
        <v>6.719680850372535E-2</v>
      </c>
    </row>
    <row r="6" spans="1:8" ht="15.75" customHeight="1" x14ac:dyDescent="0.25">
      <c r="B6" s="19" t="s">
        <v>91</v>
      </c>
      <c r="C6" s="101">
        <v>0.14227136169855481</v>
      </c>
    </row>
    <row r="7" spans="1:8" ht="15.75" customHeight="1" x14ac:dyDescent="0.25">
      <c r="B7" s="19" t="s">
        <v>96</v>
      </c>
      <c r="C7" s="101">
        <v>0.3964909147192377</v>
      </c>
    </row>
    <row r="8" spans="1:8" ht="15.75" customHeight="1" x14ac:dyDescent="0.25">
      <c r="B8" s="19" t="s">
        <v>98</v>
      </c>
      <c r="C8" s="101">
        <v>1.031272190442014E-4</v>
      </c>
    </row>
    <row r="9" spans="1:8" ht="15.75" customHeight="1" x14ac:dyDescent="0.25">
      <c r="B9" s="19" t="s">
        <v>92</v>
      </c>
      <c r="C9" s="101">
        <v>0.1747284136599136</v>
      </c>
    </row>
    <row r="10" spans="1:8" ht="15.75" customHeight="1" x14ac:dyDescent="0.25">
      <c r="B10" s="19" t="s">
        <v>94</v>
      </c>
      <c r="C10" s="101">
        <v>5.887353873046753E-2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0.11064800630783179</v>
      </c>
      <c r="D14" s="55">
        <v>0.11064800630783179</v>
      </c>
      <c r="E14" s="55">
        <v>0.11064800630783179</v>
      </c>
      <c r="F14" s="55">
        <v>0.11064800630783179</v>
      </c>
    </row>
    <row r="15" spans="1:8" ht="15.75" customHeight="1" x14ac:dyDescent="0.25">
      <c r="B15" s="19" t="s">
        <v>102</v>
      </c>
      <c r="C15" s="101">
        <v>0.1617527848402063</v>
      </c>
      <c r="D15" s="101">
        <v>0.1617527848402063</v>
      </c>
      <c r="E15" s="101">
        <v>0.1617527848402063</v>
      </c>
      <c r="F15" s="101">
        <v>0.1617527848402063</v>
      </c>
    </row>
    <row r="16" spans="1:8" ht="15.75" customHeight="1" x14ac:dyDescent="0.25">
      <c r="B16" s="19" t="s">
        <v>2</v>
      </c>
      <c r="C16" s="101">
        <v>3.0981621044106289E-2</v>
      </c>
      <c r="D16" s="101">
        <v>3.0981621044106289E-2</v>
      </c>
      <c r="E16" s="101">
        <v>3.0981621044106289E-2</v>
      </c>
      <c r="F16" s="101">
        <v>3.0981621044106289E-2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2.207397038865232E-2</v>
      </c>
      <c r="D18" s="101">
        <v>2.207397038865232E-2</v>
      </c>
      <c r="E18" s="101">
        <v>2.207397038865232E-2</v>
      </c>
      <c r="F18" s="101">
        <v>2.207397038865232E-2</v>
      </c>
    </row>
    <row r="19" spans="1:8" ht="15.75" customHeight="1" x14ac:dyDescent="0.25">
      <c r="B19" s="19" t="s">
        <v>101</v>
      </c>
      <c r="C19" s="101">
        <v>4.7261574341324417E-3</v>
      </c>
      <c r="D19" s="101">
        <v>4.7261574341324417E-3</v>
      </c>
      <c r="E19" s="101">
        <v>4.7261574341324417E-3</v>
      </c>
      <c r="F19" s="101">
        <v>4.7261574341324417E-3</v>
      </c>
    </row>
    <row r="20" spans="1:8" ht="15.75" customHeight="1" x14ac:dyDescent="0.25">
      <c r="B20" s="19" t="s">
        <v>79</v>
      </c>
      <c r="C20" s="101">
        <v>2.590288874566626E-2</v>
      </c>
      <c r="D20" s="101">
        <v>2.590288874566626E-2</v>
      </c>
      <c r="E20" s="101">
        <v>2.590288874566626E-2</v>
      </c>
      <c r="F20" s="101">
        <v>2.590288874566626E-2</v>
      </c>
    </row>
    <row r="21" spans="1:8" ht="15.75" customHeight="1" x14ac:dyDescent="0.25">
      <c r="B21" s="19" t="s">
        <v>88</v>
      </c>
      <c r="C21" s="101">
        <v>0.1940491539531482</v>
      </c>
      <c r="D21" s="101">
        <v>0.1940491539531482</v>
      </c>
      <c r="E21" s="101">
        <v>0.1940491539531482</v>
      </c>
      <c r="F21" s="101">
        <v>0.1940491539531482</v>
      </c>
    </row>
    <row r="22" spans="1:8" ht="15.75" customHeight="1" x14ac:dyDescent="0.25">
      <c r="B22" s="19" t="s">
        <v>99</v>
      </c>
      <c r="C22" s="101">
        <v>0.44986541728625629</v>
      </c>
      <c r="D22" s="101">
        <v>0.44986541728625629</v>
      </c>
      <c r="E22" s="101">
        <v>0.44986541728625629</v>
      </c>
      <c r="F22" s="101">
        <v>0.44986541728625629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5.6534050000000002E-2</v>
      </c>
    </row>
    <row r="27" spans="1:8" ht="15.75" customHeight="1" x14ac:dyDescent="0.25">
      <c r="B27" s="19" t="s">
        <v>89</v>
      </c>
      <c r="C27" s="101">
        <v>3.5322311000000002E-2</v>
      </c>
    </row>
    <row r="28" spans="1:8" ht="15.75" customHeight="1" x14ac:dyDescent="0.25">
      <c r="B28" s="19" t="s">
        <v>103</v>
      </c>
      <c r="C28" s="101">
        <v>4.2593103E-2</v>
      </c>
    </row>
    <row r="29" spans="1:8" ht="15.75" customHeight="1" x14ac:dyDescent="0.25">
      <c r="B29" s="19" t="s">
        <v>86</v>
      </c>
      <c r="C29" s="101">
        <v>0.27419058800000001</v>
      </c>
    </row>
    <row r="30" spans="1:8" ht="15.75" customHeight="1" x14ac:dyDescent="0.25">
      <c r="B30" s="19" t="s">
        <v>4</v>
      </c>
      <c r="C30" s="101">
        <v>6.2699299999999999E-2</v>
      </c>
    </row>
    <row r="31" spans="1:8" ht="15.75" customHeight="1" x14ac:dyDescent="0.25">
      <c r="B31" s="19" t="s">
        <v>80</v>
      </c>
      <c r="C31" s="101">
        <v>0.140173941</v>
      </c>
    </row>
    <row r="32" spans="1:8" ht="15.75" customHeight="1" x14ac:dyDescent="0.25">
      <c r="B32" s="19" t="s">
        <v>85</v>
      </c>
      <c r="C32" s="101">
        <v>2.4544165999999999E-2</v>
      </c>
    </row>
    <row r="33" spans="2:3" ht="15.75" customHeight="1" x14ac:dyDescent="0.25">
      <c r="B33" s="19" t="s">
        <v>100</v>
      </c>
      <c r="C33" s="101">
        <v>0.119318915</v>
      </c>
    </row>
    <row r="34" spans="2:3" ht="15.75" customHeight="1" x14ac:dyDescent="0.25">
      <c r="B34" s="19" t="s">
        <v>87</v>
      </c>
      <c r="C34" s="101">
        <v>0.24462362800000001</v>
      </c>
    </row>
    <row r="35" spans="2:3" ht="15.75" customHeight="1" x14ac:dyDescent="0.25">
      <c r="B35" s="27" t="s">
        <v>60</v>
      </c>
      <c r="C35" s="48">
        <f>SUM(C26:C34)</f>
        <v>1.0000000019999999</v>
      </c>
    </row>
  </sheetData>
  <sheetProtection algorithmName="SHA-512" hashValue="qQ7OOgNaK0fS4p839pgm/pGDVbYvLb37/5dZ0H+SY3da7irnnJjgi42PFflZjKEc0SnheLec9lohEMhdUHSS0g==" saltValue="MzAbhSVpGFL0Zu/j8gp48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110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106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107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119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0.41148677075000001</v>
      </c>
      <c r="D14" s="54">
        <v>0.38665276676100002</v>
      </c>
      <c r="E14" s="54">
        <v>0.38665276676100002</v>
      </c>
      <c r="F14" s="54">
        <v>0.23521444346199999</v>
      </c>
      <c r="G14" s="54">
        <v>0.23521444346199999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0.23599999999999999</v>
      </c>
      <c r="M14" s="55">
        <v>0.23599999999999999</v>
      </c>
      <c r="N14" s="55">
        <v>0.23599999999999999</v>
      </c>
      <c r="O14" s="55">
        <v>0.23599999999999999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0.23871047098717776</v>
      </c>
      <c r="D15" s="52">
        <f t="shared" si="0"/>
        <v>0.22430384309509105</v>
      </c>
      <c r="E15" s="52">
        <f t="shared" si="0"/>
        <v>0.22430384309509105</v>
      </c>
      <c r="F15" s="52">
        <f t="shared" si="0"/>
        <v>0.13645189729784504</v>
      </c>
      <c r="G15" s="52">
        <f t="shared" si="0"/>
        <v>0.13645189729784504</v>
      </c>
      <c r="H15" s="52">
        <f t="shared" si="0"/>
        <v>0.16881404699999999</v>
      </c>
      <c r="I15" s="52">
        <f t="shared" si="0"/>
        <v>0.16881404699999999</v>
      </c>
      <c r="J15" s="52">
        <f t="shared" si="0"/>
        <v>0.16881404699999999</v>
      </c>
      <c r="K15" s="52">
        <f t="shared" si="0"/>
        <v>0.16881404699999999</v>
      </c>
      <c r="L15" s="52">
        <f t="shared" si="0"/>
        <v>0.13690761199999998</v>
      </c>
      <c r="M15" s="52">
        <f t="shared" si="0"/>
        <v>0.13690761199999998</v>
      </c>
      <c r="N15" s="52">
        <f t="shared" si="0"/>
        <v>0.13690761199999998</v>
      </c>
      <c r="O15" s="52">
        <f t="shared" si="0"/>
        <v>0.13690761199999998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GvBqnp0FAw2zcDcIg2KVrFt26txhh0GldS1PCugasswJY1C/hTG0Lt6MmPusNTPpxzTguiG3V/LJhuBbPueIw==" saltValue="sjk+RsHrcPHXCq7FKhJM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0.539549017457844</v>
      </c>
      <c r="D2" s="53">
        <v>0.35821986807407402</v>
      </c>
      <c r="E2" s="53"/>
      <c r="F2" s="53"/>
      <c r="G2" s="53"/>
    </row>
    <row r="3" spans="1:7" x14ac:dyDescent="0.25">
      <c r="B3" s="3" t="s">
        <v>127</v>
      </c>
      <c r="C3" s="53">
        <v>0.12103883821986</v>
      </c>
      <c r="D3" s="53">
        <v>0.131303384925926</v>
      </c>
      <c r="E3" s="53"/>
      <c r="F3" s="53"/>
      <c r="G3" s="53"/>
    </row>
    <row r="4" spans="1:7" x14ac:dyDescent="0.25">
      <c r="B4" s="3" t="s">
        <v>126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/>
    </row>
    <row r="5" spans="1:7" x14ac:dyDescent="0.25">
      <c r="B5" s="3" t="s">
        <v>125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noY/SgOM+JupxYHFJbloy5IPWdzv0Oulw73RH/qdUpWI++U2OSDA8VWSs0F8YSJFg3lr2q0K/cnQZVL4GrTikg==" saltValue="sXkdEY5uw0d0uCY/6iY9J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1YP+WtE8eklculwO1JTelkjFNNz//JzJaj31i/mTlf5Cx9pDTkwcnZX40QQEe5xne66dxTe/lnwEE7YzBaRGVA==" saltValue="cQljlrPvtWc0cC77AJl+d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BBGAumGESxdFWEfyfMm4e0iWGNz31DYMX6AnB0WQhVxYyB+Uoh2x055TACQBa4DilDeofdqG767KJWPzKIMBnA==" saltValue="1fiHn5IOmE3BJpRk694Hy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dxNG0/i7XwQ2qOoibzwJiv3MorIcT3WecEhAmKYhjgKRPODAaXTtx/gTOgjoO9Gu2S07OeWiisrkXycS0fc8QA==" saltValue="WbhwQ3V/2uCBgP5zwXFLt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FO7xbRioJqBa7aApdxuWUpIWzDOf3EfYn/sJ55foqCjEn2pIDbq0Dop+X5iDSrNocGSSRH9h2u3aBww6wqtpNg==" saltValue="91jvaflg7seNM6gcYJEwW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2024-03-15T02:40:20Z</dcterms:modified>
</cp:coreProperties>
</file>