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25D07513-3767-4149-9DA1-9E5D9D7598CD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F17" i="26"/>
  <c r="C17" i="26"/>
  <c r="D12" i="26"/>
  <c r="C12" i="26"/>
  <c r="C10" i="26"/>
  <c r="G5" i="26"/>
  <c r="G19" i="26" s="1"/>
  <c r="F5" i="26"/>
  <c r="F19" i="26" s="1"/>
  <c r="E5" i="26"/>
  <c r="E19" i="26" s="1"/>
  <c r="D5" i="26"/>
  <c r="G3" i="26"/>
  <c r="G17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39" i="2"/>
  <c r="H39" i="2"/>
  <c r="G39" i="2"/>
  <c r="H38" i="2"/>
  <c r="G38" i="2"/>
  <c r="H11" i="2"/>
  <c r="I11" i="2" s="1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I2" i="2" s="1"/>
  <c r="A2" i="2"/>
  <c r="A36" i="2" s="1"/>
  <c r="C33" i="1"/>
  <c r="C20" i="1"/>
  <c r="A21" i="2" l="1"/>
  <c r="A29" i="2"/>
  <c r="A27" i="2"/>
  <c r="I4" i="2"/>
  <c r="I8" i="2"/>
  <c r="A13" i="2"/>
  <c r="A35" i="2"/>
  <c r="I40" i="2"/>
  <c r="A26" i="2"/>
  <c r="A18" i="2"/>
  <c r="A37" i="2"/>
  <c r="E12" i="26"/>
  <c r="A39" i="2"/>
  <c r="A34" i="2"/>
  <c r="A19" i="2"/>
  <c r="I38" i="2"/>
  <c r="F12" i="26"/>
  <c r="A14" i="2"/>
  <c r="A22" i="2"/>
  <c r="A30" i="2"/>
  <c r="A38" i="2"/>
  <c r="A40" i="2"/>
  <c r="D10" i="26"/>
  <c r="G12" i="26"/>
  <c r="E10" i="26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G10" i="26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<sst xmlns="http://schemas.openxmlformats.org/spreadsheetml/2006/main" count="2092" uniqueCount="337">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</sst>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49730.33447265625</v>
      </c>
    </row>
    <row r="8" spans="1:3" ht="15" customHeight="1" x14ac:dyDescent="0.25">
      <c r="B8" s="5" t="s">
        <v>19</v>
      </c>
      <c r="C8" s="44">
        <v>1.4999999999999999E-2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0.70886222839355495</v>
      </c>
    </row>
    <row r="11" spans="1:3" ht="15" customHeight="1" x14ac:dyDescent="0.25">
      <c r="B11" s="5" t="s">
        <v>22</v>
      </c>
      <c r="C11" s="45">
        <v>0.84900000000000009</v>
      </c>
    </row>
    <row r="12" spans="1:3" ht="15" customHeight="1" x14ac:dyDescent="0.25">
      <c r="B12" s="5" t="s">
        <v>23</v>
      </c>
      <c r="C12" s="45">
        <v>0.74199999999999999</v>
      </c>
    </row>
    <row r="13" spans="1:3" ht="15" customHeight="1" x14ac:dyDescent="0.25">
      <c r="B13" s="5" t="s">
        <v>24</v>
      </c>
      <c r="C13" s="45">
        <v>0.154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7.22E-2</v>
      </c>
    </row>
    <row r="24" spans="1:3" ht="15" customHeight="1" x14ac:dyDescent="0.25">
      <c r="B24" s="15" t="s">
        <v>33</v>
      </c>
      <c r="C24" s="45">
        <v>0.55390000000000006</v>
      </c>
    </row>
    <row r="25" spans="1:3" ht="15" customHeight="1" x14ac:dyDescent="0.25">
      <c r="B25" s="15" t="s">
        <v>34</v>
      </c>
      <c r="C25" s="45">
        <v>0.31580000000000003</v>
      </c>
    </row>
    <row r="26" spans="1:3" ht="15" customHeight="1" x14ac:dyDescent="0.25">
      <c r="B26" s="15" t="s">
        <v>35</v>
      </c>
      <c r="C26" s="45">
        <v>5.8100000000000013E-2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16.569072394038301</v>
      </c>
    </row>
    <row r="38" spans="1:5" ht="15" customHeight="1" x14ac:dyDescent="0.25">
      <c r="B38" s="11" t="s">
        <v>45</v>
      </c>
      <c r="C38" s="43">
        <v>23.849666099433801</v>
      </c>
      <c r="D38" s="12"/>
      <c r="E38" s="13"/>
    </row>
    <row r="39" spans="1:5" ht="15" customHeight="1" x14ac:dyDescent="0.25">
      <c r="B39" s="11" t="s">
        <v>46</v>
      </c>
      <c r="C39" s="43">
        <v>28.492514381946101</v>
      </c>
      <c r="D39" s="12"/>
      <c r="E39" s="12"/>
    </row>
    <row r="40" spans="1:5" ht="15" customHeight="1" x14ac:dyDescent="0.25">
      <c r="B40" s="11" t="s">
        <v>47</v>
      </c>
      <c r="C40" s="100">
        <v>1.83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9.6558075910000003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1.65609E-2</v>
      </c>
      <c r="D45" s="12"/>
    </row>
    <row r="46" spans="1:5" ht="15.75" customHeight="1" x14ac:dyDescent="0.25">
      <c r="B46" s="11" t="s">
        <v>52</v>
      </c>
      <c r="C46" s="45">
        <v>0.1092769</v>
      </c>
      <c r="D46" s="12"/>
    </row>
    <row r="47" spans="1:5" ht="15.75" customHeight="1" x14ac:dyDescent="0.25">
      <c r="B47" s="11" t="s">
        <v>53</v>
      </c>
      <c r="C47" s="45">
        <v>0.36509540000000001</v>
      </c>
      <c r="D47" s="12"/>
      <c r="E47" s="13"/>
    </row>
    <row r="48" spans="1:5" ht="15" customHeight="1" x14ac:dyDescent="0.25">
      <c r="B48" s="11" t="s">
        <v>54</v>
      </c>
      <c r="C48" s="46">
        <v>0.50906680000000004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2.4</v>
      </c>
      <c r="D51" s="12"/>
    </row>
    <row r="52" spans="1:4" ht="15" customHeight="1" x14ac:dyDescent="0.25">
      <c r="B52" s="11" t="s">
        <v>57</v>
      </c>
      <c r="C52" s="100">
        <v>2.4</v>
      </c>
    </row>
    <row r="53" spans="1:4" ht="15.75" customHeight="1" x14ac:dyDescent="0.25">
      <c r="B53" s="11" t="s">
        <v>58</v>
      </c>
      <c r="C53" s="100">
        <v>2.4</v>
      </c>
    </row>
    <row r="54" spans="1:4" ht="15.75" customHeight="1" x14ac:dyDescent="0.25">
      <c r="B54" s="11" t="s">
        <v>59</v>
      </c>
      <c r="C54" s="100">
        <v>2.4</v>
      </c>
    </row>
    <row r="55" spans="1:4" ht="15.75" customHeight="1" x14ac:dyDescent="0.25">
      <c r="B55" s="11" t="s">
        <v>60</v>
      </c>
      <c r="C55" s="100">
        <v>2.4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2.1666666666666671E-2</v>
      </c>
    </row>
    <row r="59" spans="1:4" ht="15.75" customHeight="1" x14ac:dyDescent="0.25">
      <c r="B59" s="11" t="s">
        <v>63</v>
      </c>
      <c r="C59" s="45">
        <v>0.48878400000000011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0.11662965</v>
      </c>
    </row>
    <row r="63" spans="1:4" ht="15.75" customHeight="1" x14ac:dyDescent="0.3">
      <c r="A63" s="4"/>
    </row>
  </sheetData>
  <sheetProtection algorithmName="SHA-512" hashValue="PyFdHzNEXs/9sqNyoj2slQHiFcg6++pzPVaIY5aAXzckJy1Hv6otqNt7aBDtnQWi9OkrejmA6e9i5lVvqYpgig==" saltValue="i5fgAAAv5bgNA6+uO0+x8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0.14485249642133699</v>
      </c>
      <c r="C2" s="98">
        <v>0.95</v>
      </c>
      <c r="D2" s="56">
        <v>49.287869290922437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39.684198983342803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277.35471353022348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1.1633680590126969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12.816498427138701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12.816498427138701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12.816498427138701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12.816498427138701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12.816498427138701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12.816498427138701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0.24016137143402599</v>
      </c>
      <c r="C16" s="98">
        <v>0.95</v>
      </c>
      <c r="D16" s="56">
        <v>0.52326422703405329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6.4352685672608949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6.4352685672608949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0.574593186378479</v>
      </c>
      <c r="C21" s="98">
        <v>0.95</v>
      </c>
      <c r="D21" s="56">
        <v>11.985155491425511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22.014584291522841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0.2315497017</v>
      </c>
      <c r="C23" s="98">
        <v>0.95</v>
      </c>
      <c r="D23" s="56">
        <v>4.1570370268154289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0.47234171413439402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0.18576385285854299</v>
      </c>
      <c r="C27" s="98">
        <v>0.95</v>
      </c>
      <c r="D27" s="56">
        <v>18.471268288136731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0.60908189999999995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93.696773026618672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1.5479984877076829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0.43867450000000002</v>
      </c>
      <c r="C32" s="98">
        <v>0.95</v>
      </c>
      <c r="D32" s="56">
        <v>1.1034095765662739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0.69253935451712811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0.45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8.1806425005197508E-3</v>
      </c>
      <c r="C38" s="98">
        <v>0.95</v>
      </c>
      <c r="D38" s="56">
        <v>2.4706285348208592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0.88700000000000001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ihPAEm/OwNIPvp77ADWrnxAh3egiitwiM1qWo9ZVHQ4vjYuhmEMVYi1+UmDASQbG7g/xhEgWRoFL1KZ5U2+rEw==" saltValue="rsScIgkhMyU+tIPH1hvsY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uH1T/aM6cQRMB0UuMEJKWZkqO3nSt84g722YVWw740pKJTehp9ftdFFCTzDnoQX9RBAH8DvPSvoXzEPKBvd7fQ==" saltValue="v8OJVrfDbfACq7+ihMLyx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7gWNlK22X9pUofaUObNN+aav4TORwaWem90iov1ac7cHjG67c2Ru/T1XECqtqu2UR0woo3OZl/tS5PZhzBFbeA==" saltValue="g8lPj3Tawy7mHXigjHHUe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2.4</v>
      </c>
      <c r="C2" s="21">
        <f>'Données pop de l''année de ref'!C52</f>
        <v>2.4</v>
      </c>
      <c r="D2" s="21">
        <f>'Données pop de l''année de ref'!C53</f>
        <v>2.4</v>
      </c>
      <c r="E2" s="21">
        <f>'Données pop de l''année de ref'!C54</f>
        <v>2.4</v>
      </c>
      <c r="F2" s="21">
        <f>'Données pop de l''année de ref'!C55</f>
        <v>2.4</v>
      </c>
    </row>
    <row r="3" spans="1:6" ht="15.75" customHeight="1" x14ac:dyDescent="0.25">
      <c r="A3" s="3" t="s">
        <v>209</v>
      </c>
      <c r="B3" s="21">
        <f>frac_mam_1month * 2.6</f>
        <v>0.17421317696571362</v>
      </c>
      <c r="C3" s="21">
        <f>frac_mam_1_5months * 2.6</f>
        <v>0.17421317696571362</v>
      </c>
      <c r="D3" s="21">
        <f>frac_mam_6_11months * 2.6</f>
        <v>0.17344126105308522</v>
      </c>
      <c r="E3" s="21">
        <f>frac_mam_12_23months * 2.6</f>
        <v>0.10721077695488941</v>
      </c>
      <c r="F3" s="21">
        <f>frac_mam_24_59months * 2.6</f>
        <v>7.440304309129718E-2</v>
      </c>
    </row>
    <row r="4" spans="1:6" ht="15.75" customHeight="1" x14ac:dyDescent="0.25">
      <c r="A4" s="3" t="s">
        <v>208</v>
      </c>
      <c r="B4" s="21">
        <f>frac_sam_1month * 2.6</f>
        <v>0.21761335879564297</v>
      </c>
      <c r="C4" s="21">
        <f>frac_sam_1_5months * 2.6</f>
        <v>0.21761335879564297</v>
      </c>
      <c r="D4" s="21">
        <f>frac_sam_6_11months * 2.6</f>
        <v>8.5564897209405896E-2</v>
      </c>
      <c r="E4" s="21">
        <f>frac_sam_12_23months * 2.6</f>
        <v>5.2959639206528603E-2</v>
      </c>
      <c r="F4" s="21">
        <f>frac_sam_24_59months * 2.6</f>
        <v>2.5706152990460383E-2</v>
      </c>
    </row>
  </sheetData>
  <sheetProtection algorithmName="SHA-512" hashValue="pZnOlzax0y1jmtdJrl0Kg/9PPly8X3HxyshCPVgBWHAv2FFV1MYA0bBaXceUkMywUG6iCkuxjsTR87bQcC8nkQ==" saltValue="BwOvm/duMZXhuoLugGQrm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0.74199999999999999</v>
      </c>
      <c r="E10" s="60">
        <f>IF(ISBLANK(comm_deliv), frac_children_health_facility,1)</f>
        <v>0.74199999999999999</v>
      </c>
      <c r="F10" s="60">
        <f>IF(ISBLANK(comm_deliv), frac_children_health_facility,1)</f>
        <v>0.74199999999999999</v>
      </c>
      <c r="G10" s="60">
        <f>IF(ISBLANK(comm_deliv), frac_children_health_facility,1)</f>
        <v>0.74199999999999999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0.84900000000000009</v>
      </c>
      <c r="I18" s="60">
        <f>frac_PW_health_facility</f>
        <v>0.84900000000000009</v>
      </c>
      <c r="J18" s="60">
        <f>frac_PW_health_facility</f>
        <v>0.84900000000000009</v>
      </c>
      <c r="K18" s="60">
        <f>frac_PW_health_facility</f>
        <v>0.84900000000000009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0.154</v>
      </c>
      <c r="M24" s="60">
        <f>famplan_unmet_need</f>
        <v>0.154</v>
      </c>
      <c r="N24" s="60">
        <f>famplan_unmet_need</f>
        <v>0.154</v>
      </c>
      <c r="O24" s="60">
        <f>famplan_unmet_need</f>
        <v>0.154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0.14357459206771836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6.1531968029022159E-2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8.6031211509704511E-2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0.70886222839355495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XY9wuK7UYXfBSSQh67mssfO2HRcexEAylpVTSgtYf318NDRP3wS/jhNiVyvvQqTPnZj4GiNc6q1Npm0P3pnQmA==" saltValue="SpkasAT71fJHFbvRqw+lw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/R8WFZMdKnXtFpeXElF/9EFYQuDRBJyWMKrN9sPWO3wGKem36LypJY8T2kspcy/EIqDlOttn5H7zEB+F9qJ2Xw==" saltValue="KlEmYdd04Q6PiPKTjGaoN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b9oIpghEGdvb6G4Nu4gPILkUBnCcDYcnjXO6cBD8skmkO56HJIIH96oDaV7xOrtl5lU2aog9g96XI4fZuys8AA==" saltValue="oAuIFrqLMLkQLGpzf+OoB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wDgqvQqS2aAdg3L3lRw8Nq8Z9C6llkcOoFh2p44K532/LDF3NnJp4fUQ1UBVNOanqQoh/fu/5cnk74cVbkWPQg==" saltValue="VFyI/gZY6vQ/T0H/gIKu7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JEykU0+2y/yH6M7pHqj5GOYOtOsE8aMgipMGBxUN8JVpZ9KqDyhROMEySAKI5U2d1MoHFmboYqIzt/iWKYUjwg==" saltValue="dwzmOiLsdO4P3Hrn1H8eO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6YK8QMApRTPqhoWE283G2x0pL6sPokqZbG12qzvhSnkG8xRorTn2Tj4o0CaJFxy5mAwwIa5l/cFBo3EDIG91Dg==" saltValue="V3sSPY1/cbbFcIehc72TW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13988.287200000001</v>
      </c>
      <c r="C2" s="49">
        <v>35000</v>
      </c>
      <c r="D2" s="49">
        <v>76000</v>
      </c>
      <c r="E2" s="49">
        <v>72000</v>
      </c>
      <c r="F2" s="49">
        <v>48000</v>
      </c>
      <c r="G2" s="17">
        <f t="shared" ref="G2:G11" si="0">C2+D2+E2+F2</f>
        <v>231000</v>
      </c>
      <c r="H2" s="17">
        <f t="shared" ref="H2:H11" si="1">(B2 + stillbirth*B2/(1000-stillbirth))/(1-abortion)</f>
        <v>16050.763997943603</v>
      </c>
      <c r="I2" s="17">
        <f t="shared" ref="I2:I11" si="2">G2-H2</f>
        <v>214949.23600205639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13830.200800000001</v>
      </c>
      <c r="C3" s="50">
        <v>35000</v>
      </c>
      <c r="D3" s="50">
        <v>74000</v>
      </c>
      <c r="E3" s="50">
        <v>73000</v>
      </c>
      <c r="F3" s="50">
        <v>49000</v>
      </c>
      <c r="G3" s="17">
        <f t="shared" si="0"/>
        <v>231000</v>
      </c>
      <c r="H3" s="17">
        <f t="shared" si="1"/>
        <v>15869.368844884084</v>
      </c>
      <c r="I3" s="17">
        <f t="shared" si="2"/>
        <v>215130.6311551159</v>
      </c>
    </row>
    <row r="4" spans="1:9" ht="15.75" customHeight="1" x14ac:dyDescent="0.25">
      <c r="A4" s="5">
        <f t="shared" si="3"/>
        <v>2023</v>
      </c>
      <c r="B4" s="49">
        <v>13665.630800000001</v>
      </c>
      <c r="C4" s="50">
        <v>35000</v>
      </c>
      <c r="D4" s="50">
        <v>74000</v>
      </c>
      <c r="E4" s="50">
        <v>75000</v>
      </c>
      <c r="F4" s="50">
        <v>51000</v>
      </c>
      <c r="G4" s="17">
        <f t="shared" si="0"/>
        <v>235000</v>
      </c>
      <c r="H4" s="17">
        <f t="shared" si="1"/>
        <v>15680.534129570149</v>
      </c>
      <c r="I4" s="17">
        <f t="shared" si="2"/>
        <v>219319.46587042985</v>
      </c>
    </row>
    <row r="5" spans="1:9" ht="15.75" customHeight="1" x14ac:dyDescent="0.25">
      <c r="A5" s="5">
        <f t="shared" si="3"/>
        <v>2024</v>
      </c>
      <c r="B5" s="49">
        <v>13479.084000000001</v>
      </c>
      <c r="C5" s="50">
        <v>36000</v>
      </c>
      <c r="D5" s="50">
        <v>72000</v>
      </c>
      <c r="E5" s="50">
        <v>76000</v>
      </c>
      <c r="F5" s="50">
        <v>53000</v>
      </c>
      <c r="G5" s="17">
        <f t="shared" si="0"/>
        <v>237000</v>
      </c>
      <c r="H5" s="17">
        <f t="shared" si="1"/>
        <v>15466.482286155639</v>
      </c>
      <c r="I5" s="17">
        <f t="shared" si="2"/>
        <v>221533.51771384437</v>
      </c>
    </row>
    <row r="6" spans="1:9" ht="15.75" customHeight="1" x14ac:dyDescent="0.25">
      <c r="A6" s="5">
        <f t="shared" si="3"/>
        <v>2025</v>
      </c>
      <c r="B6" s="49">
        <v>13286.773999999999</v>
      </c>
      <c r="C6" s="50">
        <v>36000</v>
      </c>
      <c r="D6" s="50">
        <v>72000</v>
      </c>
      <c r="E6" s="50">
        <v>77000</v>
      </c>
      <c r="F6" s="50">
        <v>56000</v>
      </c>
      <c r="G6" s="17">
        <f t="shared" si="0"/>
        <v>241000</v>
      </c>
      <c r="H6" s="17">
        <f t="shared" si="1"/>
        <v>15245.81749851498</v>
      </c>
      <c r="I6" s="17">
        <f t="shared" si="2"/>
        <v>225754.18250148502</v>
      </c>
    </row>
    <row r="7" spans="1:9" ht="15.75" customHeight="1" x14ac:dyDescent="0.25">
      <c r="A7" s="5">
        <f t="shared" si="3"/>
        <v>2026</v>
      </c>
      <c r="B7" s="49">
        <v>13123.609200000001</v>
      </c>
      <c r="C7" s="50">
        <v>35000</v>
      </c>
      <c r="D7" s="50">
        <v>72000</v>
      </c>
      <c r="E7" s="50">
        <v>77000</v>
      </c>
      <c r="F7" s="50">
        <v>58000</v>
      </c>
      <c r="G7" s="17">
        <f t="shared" si="0"/>
        <v>242000</v>
      </c>
      <c r="H7" s="17">
        <f t="shared" si="1"/>
        <v>15058.59517028228</v>
      </c>
      <c r="I7" s="17">
        <f t="shared" si="2"/>
        <v>226941.40482971771</v>
      </c>
    </row>
    <row r="8" spans="1:9" ht="15.75" customHeight="1" x14ac:dyDescent="0.25">
      <c r="A8" s="5">
        <f t="shared" si="3"/>
        <v>2027</v>
      </c>
      <c r="B8" s="49">
        <v>12940.8202</v>
      </c>
      <c r="C8" s="50">
        <v>35000</v>
      </c>
      <c r="D8" s="50">
        <v>71000</v>
      </c>
      <c r="E8" s="50">
        <v>77000</v>
      </c>
      <c r="F8" s="50">
        <v>61000</v>
      </c>
      <c r="G8" s="17">
        <f t="shared" si="0"/>
        <v>244000</v>
      </c>
      <c r="H8" s="17">
        <f t="shared" si="1"/>
        <v>14848.855188648209</v>
      </c>
      <c r="I8" s="17">
        <f t="shared" si="2"/>
        <v>229151.14481135178</v>
      </c>
    </row>
    <row r="9" spans="1:9" ht="15.75" customHeight="1" x14ac:dyDescent="0.25">
      <c r="A9" s="5">
        <f t="shared" si="3"/>
        <v>2028</v>
      </c>
      <c r="B9" s="49">
        <v>12753.54</v>
      </c>
      <c r="C9" s="50">
        <v>35000</v>
      </c>
      <c r="D9" s="50">
        <v>71000</v>
      </c>
      <c r="E9" s="50">
        <v>77000</v>
      </c>
      <c r="F9" s="50">
        <v>63000</v>
      </c>
      <c r="G9" s="17">
        <f t="shared" si="0"/>
        <v>246000</v>
      </c>
      <c r="H9" s="17">
        <f t="shared" si="1"/>
        <v>14633.961810444789</v>
      </c>
      <c r="I9" s="17">
        <f t="shared" si="2"/>
        <v>231366.0381895552</v>
      </c>
    </row>
    <row r="10" spans="1:9" ht="15.75" customHeight="1" x14ac:dyDescent="0.25">
      <c r="A10" s="5">
        <f t="shared" si="3"/>
        <v>2029</v>
      </c>
      <c r="B10" s="49">
        <v>12561.768599999999</v>
      </c>
      <c r="C10" s="50">
        <v>34000</v>
      </c>
      <c r="D10" s="50">
        <v>70000</v>
      </c>
      <c r="E10" s="50">
        <v>75000</v>
      </c>
      <c r="F10" s="50">
        <v>65000</v>
      </c>
      <c r="G10" s="17">
        <f t="shared" si="0"/>
        <v>244000</v>
      </c>
      <c r="H10" s="17">
        <f t="shared" si="1"/>
        <v>14413.915035672017</v>
      </c>
      <c r="I10" s="17">
        <f t="shared" si="2"/>
        <v>229586.08496432798</v>
      </c>
    </row>
    <row r="11" spans="1:9" ht="15.75" customHeight="1" x14ac:dyDescent="0.25">
      <c r="A11" s="5">
        <f t="shared" si="3"/>
        <v>2030</v>
      </c>
      <c r="B11" s="49">
        <v>12365.505999999999</v>
      </c>
      <c r="C11" s="50">
        <v>34000</v>
      </c>
      <c r="D11" s="50">
        <v>70000</v>
      </c>
      <c r="E11" s="50">
        <v>75000</v>
      </c>
      <c r="F11" s="50">
        <v>67000</v>
      </c>
      <c r="G11" s="17">
        <f t="shared" si="0"/>
        <v>246000</v>
      </c>
      <c r="H11" s="17">
        <f t="shared" si="1"/>
        <v>14188.714864329893</v>
      </c>
      <c r="I11" s="17">
        <f t="shared" si="2"/>
        <v>231811.2851356701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Y1jubIsSLmgNQFfKjZpNSkxdDtEJphovXDjpY+WzEA9+a6KzvedmfO/sbrYdWChWVDQ1UiGJBpaNlrXwItgfUg==" saltValue="rs0VSkgAAr+yUZ3U9RjRt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2.9642277124410894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2.9642277124410894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1.9976386250045652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1.9976386250045652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2.2977933100057202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2.2977933100057202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1.6591540915208736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1.6591540915208736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3.7008131046064974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3.7008131046064974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2.3717531093812774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2.3717531093812774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3QRg/vosPTfG3tPhcpd/2d5q7MofLa0RHRP19GC5JQ99sJD8JJwHsmB/ApRawndySYq9wV2xu85EJpxA+pwFTg==" saltValue="HGDSNl6W1t8zqPrW6CeGz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X43LZZ2ch/ossnLIdRfD89hnZTK3Fqk+2kwmoNMkmMPPq7KUAe8EBcZh77PH6Uw5DmHkXwENlWj+IyL6sgKilg==" saltValue="Dt1tqXq2BFrHRhaq7025m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NJTXvoMZx/p4g0YXcq/vildOXngKtGdEepmqdz5gysezEilZHKqs9g5q8/+zz0wJZ9uvU7idckxTQPP7hAMzuw==" saltValue="Ip8PCYoYeifdavlnMY/8w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0.59684822799037762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0.59684822799037762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0.85929125115303917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0.85929125115303917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0.85929125115303917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0.85929125115303917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0.39551779752084337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0.39551779752084337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0.82514277822815962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0.82514277822815962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0.82514277822815962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0.82514277822815962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0.9054525158812966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0.9054525158812966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0.8938439042953128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0.8938439042953128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0.8938439042953128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0.8938439042953128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xgoCKcMWQQb0hONtuQfrtfwI8jlQMcSH5QRcQ83c5xdsSwjNDjOUYjhPu2g86hrEysPO4VRYUqLuqK5ZcDXTPA==" saltValue="qpVgDDIZ4C8ETU3PDDZS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RjxkTLeaQwLyy6kko4C4Eb3U56l1P+GtZfSRUDILt2vE5PiSOpIrdBq8Halh5AUnPygVhRC2sBX37crWaudXZQ==" saltValue="tAzGTWkN7Zpnltm3Lh0/X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0.17523472065084003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0.28654509226387609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0.28654509226387609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0.63343108504398815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0.63343108504398815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0.63343108504398815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0.63343108504398815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0.62312910520081832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0.62312910520081832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0.62312910520081832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0.62312910520081832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0.24840451248279019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0.38452380507546996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0.38452380507546996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0.72885032537960937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0.72885032537960937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0.72885032537960937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0.72885032537960937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0.72004479283314682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0.72004479283314682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0.72004479283314682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0.72004479283314682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8.841917066185595E-2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0.15494358819364062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0.15494358819364062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0.44098775034026833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0.44098775034026833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0.44098775034026833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0.44098775034026833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0.43014295978791411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0.43014295978791411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0.43014295978791411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0.43014295978791411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0.16163183065475009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0.26709981912032249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0.26709981912032249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0.61059190031152644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0.61059190031152644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0.61059190031152644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0.61059190031152644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0.6000533262231702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0.6000533262231702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0.6000533262231702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0.6000533262231702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0.72763660741012348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0.83471426409122396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0.83471426409122396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0.95600140795494526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0.95600140795494526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0.95600140795494526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0.95600140795494526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0.95410809074360181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0.95410809074360181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0.95410809074360181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0.95410809074360181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0.48723100867994662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0.64236921314848983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0.64236921314848983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0.88542621448212644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0.88542621448212644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0.88542621448212644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0.88542621448212644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0.880874382035857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0.880874382035857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0.880874382035857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0.880874382035857</v>
      </c>
    </row>
  </sheetData>
  <sheetProtection algorithmName="SHA-512" hashValue="2b+5D/lMaC1h1ngGm572JpmovCDBBw1MO4H6RBM+R2Q1w84N5hQDwx4aHWjmPHbFTnKQeBV5Ld8il7TkCvTU8Q==" saltValue="xNsY7k+ad+POisdoQJPct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0.84914121427861111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0.85592227843268354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0.8575038349535814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0.85879939890053103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0.85143928403929181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0.85147952398421189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0.8548527856794923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0.85646763441847384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0.76422709285074997</v>
      </c>
      <c r="E10" s="90">
        <f>E3*0.9</f>
        <v>0.77033005058941517</v>
      </c>
      <c r="F10" s="90">
        <f>F3*0.9</f>
        <v>0.77175345145822327</v>
      </c>
      <c r="G10" s="90">
        <f>G3*0.9</f>
        <v>0.77291945901047798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0.76629535563536266</v>
      </c>
      <c r="E12" s="90">
        <f>E5*0.9</f>
        <v>0.76633157158579068</v>
      </c>
      <c r="F12" s="90">
        <f>F5*0.9</f>
        <v>0.76936750711154311</v>
      </c>
      <c r="G12" s="90">
        <f>G5*0.9</f>
        <v>0.77082087097662644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0.89159827499254174</v>
      </c>
      <c r="E17" s="90">
        <f>E3*1.05</f>
        <v>0.89871839235431772</v>
      </c>
      <c r="F17" s="90">
        <f>F3*1.05</f>
        <v>0.90037902670126047</v>
      </c>
      <c r="G17" s="90">
        <f>G3*1.05</f>
        <v>0.90173936884555761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0.89401124824125644</v>
      </c>
      <c r="E19" s="90">
        <f>E5*1.05</f>
        <v>0.89405350018342256</v>
      </c>
      <c r="F19" s="90">
        <f>F5*1.05</f>
        <v>0.897595424963467</v>
      </c>
      <c r="G19" s="90">
        <f>G5*1.05</f>
        <v>0.89929101613939755</v>
      </c>
    </row>
  </sheetData>
  <sheetProtection algorithmName="SHA-512" hashValue="1Okwq3q0o2Q/kBpYI8d99us0EAHRCHjN479i3shKDyN0oIHsHbdY49SgnCMoplSSeQTSNyxnOB6hks3OmY6zoQ==" saltValue="sqpZ8CBta4JPAyhHMqYX8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TP/vN4Ndmk4S4j9++KJlCzIWT+9RVszh0ct+3Hc+bWr5N6cDt2koHzQ0+YPPjo2kYB0IAXRJGJk/Cp4tCL7Hg==" saltValue="611qHpYh9aOUYSX26I8n9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CPCMFTRAoAh2y9PUcoj7APiFhuAEdPUmuMASxgVitiknE4xoixeF0cRry9mLZHZkp7BLRy4qptOrFjtsxl2Vxg==" saltValue="HbMWux1aKlFowiecfVrRf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2.9789614758972301E-3</v>
      </c>
    </row>
    <row r="4" spans="1:8" ht="15.75" customHeight="1" x14ac:dyDescent="0.25">
      <c r="B4" s="19" t="s">
        <v>79</v>
      </c>
      <c r="C4" s="101">
        <v>0.1649768520560225</v>
      </c>
    </row>
    <row r="5" spans="1:8" ht="15.75" customHeight="1" x14ac:dyDescent="0.25">
      <c r="B5" s="19" t="s">
        <v>80</v>
      </c>
      <c r="C5" s="101">
        <v>5.1776858764593321E-2</v>
      </c>
    </row>
    <row r="6" spans="1:8" ht="15.75" customHeight="1" x14ac:dyDescent="0.25">
      <c r="B6" s="19" t="s">
        <v>81</v>
      </c>
      <c r="C6" s="101">
        <v>0.2191247016985779</v>
      </c>
    </row>
    <row r="7" spans="1:8" ht="15.75" customHeight="1" x14ac:dyDescent="0.25">
      <c r="B7" s="19" t="s">
        <v>82</v>
      </c>
      <c r="C7" s="101">
        <v>0.33885942825492349</v>
      </c>
    </row>
    <row r="8" spans="1:8" ht="15.75" customHeight="1" x14ac:dyDescent="0.25">
      <c r="B8" s="19" t="s">
        <v>83</v>
      </c>
      <c r="C8" s="101">
        <v>3.1334662543682692E-3</v>
      </c>
    </row>
    <row r="9" spans="1:8" ht="15.75" customHeight="1" x14ac:dyDescent="0.25">
      <c r="B9" s="19" t="s">
        <v>84</v>
      </c>
      <c r="C9" s="101">
        <v>0.1417206421602237</v>
      </c>
    </row>
    <row r="10" spans="1:8" ht="15.75" customHeight="1" x14ac:dyDescent="0.25">
      <c r="B10" s="19" t="s">
        <v>85</v>
      </c>
      <c r="C10" s="101">
        <v>7.7429089335393372E-2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0.1320202979280832</v>
      </c>
      <c r="D14" s="55">
        <v>0.1320202979280832</v>
      </c>
      <c r="E14" s="55">
        <v>0.1320202979280832</v>
      </c>
      <c r="F14" s="55">
        <v>0.1320202979280832</v>
      </c>
    </row>
    <row r="15" spans="1:8" ht="15.75" customHeight="1" x14ac:dyDescent="0.25">
      <c r="B15" s="19" t="s">
        <v>88</v>
      </c>
      <c r="C15" s="101">
        <v>0.2636575142141126</v>
      </c>
      <c r="D15" s="101">
        <v>0.2636575142141126</v>
      </c>
      <c r="E15" s="101">
        <v>0.2636575142141126</v>
      </c>
      <c r="F15" s="101">
        <v>0.2636575142141126</v>
      </c>
    </row>
    <row r="16" spans="1:8" ht="15.75" customHeight="1" x14ac:dyDescent="0.25">
      <c r="B16" s="19" t="s">
        <v>89</v>
      </c>
      <c r="C16" s="101">
        <v>2.6004846281201619E-2</v>
      </c>
      <c r="D16" s="101">
        <v>2.6004846281201619E-2</v>
      </c>
      <c r="E16" s="101">
        <v>2.6004846281201619E-2</v>
      </c>
      <c r="F16" s="101">
        <v>2.6004846281201619E-2</v>
      </c>
    </row>
    <row r="17" spans="1:8" ht="15.75" customHeight="1" x14ac:dyDescent="0.25">
      <c r="B17" s="19" t="s">
        <v>90</v>
      </c>
      <c r="C17" s="101">
        <v>1.22881080253793E-2</v>
      </c>
      <c r="D17" s="101">
        <v>1.22881080253793E-2</v>
      </c>
      <c r="E17" s="101">
        <v>1.22881080253793E-2</v>
      </c>
      <c r="F17" s="101">
        <v>1.22881080253793E-2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1.0407138425792609E-2</v>
      </c>
      <c r="D19" s="101">
        <v>1.0407138425792609E-2</v>
      </c>
      <c r="E19" s="101">
        <v>1.0407138425792609E-2</v>
      </c>
      <c r="F19" s="101">
        <v>1.0407138425792609E-2</v>
      </c>
    </row>
    <row r="20" spans="1:8" ht="15.75" customHeight="1" x14ac:dyDescent="0.25">
      <c r="B20" s="19" t="s">
        <v>93</v>
      </c>
      <c r="C20" s="101">
        <v>1.443355128665263E-2</v>
      </c>
      <c r="D20" s="101">
        <v>1.443355128665263E-2</v>
      </c>
      <c r="E20" s="101">
        <v>1.443355128665263E-2</v>
      </c>
      <c r="F20" s="101">
        <v>1.443355128665263E-2</v>
      </c>
    </row>
    <row r="21" spans="1:8" ht="15.75" customHeight="1" x14ac:dyDescent="0.25">
      <c r="B21" s="19" t="s">
        <v>94</v>
      </c>
      <c r="C21" s="101">
        <v>0.138998855055674</v>
      </c>
      <c r="D21" s="101">
        <v>0.138998855055674</v>
      </c>
      <c r="E21" s="101">
        <v>0.138998855055674</v>
      </c>
      <c r="F21" s="101">
        <v>0.138998855055674</v>
      </c>
    </row>
    <row r="22" spans="1:8" ht="15.75" customHeight="1" x14ac:dyDescent="0.25">
      <c r="B22" s="19" t="s">
        <v>95</v>
      </c>
      <c r="C22" s="101">
        <v>0.40218968878310413</v>
      </c>
      <c r="D22" s="101">
        <v>0.40218968878310413</v>
      </c>
      <c r="E22" s="101">
        <v>0.40218968878310413</v>
      </c>
      <c r="F22" s="101">
        <v>0.40218968878310413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2.0391851999999999E-2</v>
      </c>
    </row>
    <row r="27" spans="1:8" ht="15.75" customHeight="1" x14ac:dyDescent="0.25">
      <c r="B27" s="19" t="s">
        <v>102</v>
      </c>
      <c r="C27" s="101">
        <v>1.2112826E-2</v>
      </c>
    </row>
    <row r="28" spans="1:8" ht="15.75" customHeight="1" x14ac:dyDescent="0.25">
      <c r="B28" s="19" t="s">
        <v>103</v>
      </c>
      <c r="C28" s="101">
        <v>0.20645870999999999</v>
      </c>
    </row>
    <row r="29" spans="1:8" ht="15.75" customHeight="1" x14ac:dyDescent="0.25">
      <c r="B29" s="19" t="s">
        <v>104</v>
      </c>
      <c r="C29" s="101">
        <v>0.14582909399999999</v>
      </c>
    </row>
    <row r="30" spans="1:8" ht="15.75" customHeight="1" x14ac:dyDescent="0.25">
      <c r="B30" s="19" t="s">
        <v>2</v>
      </c>
      <c r="C30" s="101">
        <v>4.8967666E-2</v>
      </c>
    </row>
    <row r="31" spans="1:8" ht="15.75" customHeight="1" x14ac:dyDescent="0.25">
      <c r="B31" s="19" t="s">
        <v>105</v>
      </c>
      <c r="C31" s="101">
        <v>9.2788695000000004E-2</v>
      </c>
    </row>
    <row r="32" spans="1:8" ht="15.75" customHeight="1" x14ac:dyDescent="0.25">
      <c r="B32" s="19" t="s">
        <v>106</v>
      </c>
      <c r="C32" s="101">
        <v>1.0910125E-2</v>
      </c>
    </row>
    <row r="33" spans="2:3" ht="15.75" customHeight="1" x14ac:dyDescent="0.25">
      <c r="B33" s="19" t="s">
        <v>107</v>
      </c>
      <c r="C33" s="101">
        <v>0.3714693</v>
      </c>
    </row>
    <row r="34" spans="2:3" ht="15.75" customHeight="1" x14ac:dyDescent="0.25">
      <c r="B34" s="19" t="s">
        <v>108</v>
      </c>
      <c r="C34" s="101">
        <v>9.1071732999999988E-2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27T65FaS3jja77/bW/F1F8I+EhnCSZy2LTfZXsWEZpXdIu4vODpERpBXYiwIbxB6KrSb1dG1CjIWkSEncaBtQA==" saltValue="YjD+0B5Pb5chK7KSRxQfL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0.42378201878194477</v>
      </c>
      <c r="D2" s="52">
        <f>IFERROR(1-_xlfn.NORM.DIST(_xlfn.NORM.INV(SUM(D4:D5), 0, 1) + 1, 0, 1, TRUE), "")</f>
        <v>0.42378201878194477</v>
      </c>
      <c r="E2" s="52">
        <f>IFERROR(1-_xlfn.NORM.DIST(_xlfn.NORM.INV(SUM(E4:E5), 0, 1) + 1, 0, 1, TRUE), "")</f>
        <v>0.48608537675152186</v>
      </c>
      <c r="F2" s="52">
        <f>IFERROR(1-_xlfn.NORM.DIST(_xlfn.NORM.INV(SUM(F4:F5), 0, 1) + 1, 0, 1, TRUE), "")</f>
        <v>0.26164678066813452</v>
      </c>
      <c r="G2" s="52">
        <f>IFERROR(1-_xlfn.NORM.DIST(_xlfn.NORM.INV(SUM(G4:G5), 0, 1) + 1, 0, 1, TRUE), "")</f>
        <v>0.24877361890334271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0.36660721355552961</v>
      </c>
      <c r="D3" s="52">
        <f>IFERROR(_xlfn.NORM.DIST(_xlfn.NORM.INV(SUM(D4:D5), 0, 1) + 1, 0, 1, TRUE) - SUM(D4:D5), "")</f>
        <v>0.36660721355552961</v>
      </c>
      <c r="E3" s="52">
        <f>IFERROR(_xlfn.NORM.DIST(_xlfn.NORM.INV(SUM(E4:E5), 0, 1) + 1, 0, 1, TRUE) - SUM(E4:E5), "")</f>
        <v>0.34667079983939764</v>
      </c>
      <c r="F3" s="52">
        <f>IFERROR(_xlfn.NORM.DIST(_xlfn.NORM.INV(SUM(F4:F5), 0, 1) + 1, 0, 1, TRUE) - SUM(F4:F5), "")</f>
        <v>0.37957380384362249</v>
      </c>
      <c r="G3" s="52">
        <f>IFERROR(_xlfn.NORM.DIST(_xlfn.NORM.INV(SUM(G4:G5), 0, 1) + 1, 0, 1, TRUE) - SUM(G4:G5), "")</f>
        <v>0.37736591759663529</v>
      </c>
    </row>
    <row r="4" spans="1:15" ht="15.75" customHeight="1" x14ac:dyDescent="0.25">
      <c r="B4" s="5" t="s">
        <v>114</v>
      </c>
      <c r="C4" s="45">
        <v>0.11483576893806501</v>
      </c>
      <c r="D4" s="53">
        <v>0.11483576893806501</v>
      </c>
      <c r="E4" s="53">
        <v>7.4652738869190202E-2</v>
      </c>
      <c r="F4" s="53">
        <v>0.213131308555603</v>
      </c>
      <c r="G4" s="53">
        <v>0.23221144080162001</v>
      </c>
    </row>
    <row r="5" spans="1:15" ht="15.75" customHeight="1" x14ac:dyDescent="0.25">
      <c r="B5" s="5" t="s">
        <v>115</v>
      </c>
      <c r="C5" s="45">
        <v>9.4774998724460602E-2</v>
      </c>
      <c r="D5" s="53">
        <v>9.4774998724460602E-2</v>
      </c>
      <c r="E5" s="53">
        <v>9.2591084539890303E-2</v>
      </c>
      <c r="F5" s="53">
        <v>0.14564810693263999</v>
      </c>
      <c r="G5" s="53">
        <v>0.14164902269840199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0.51333218406637382</v>
      </c>
      <c r="D8" s="52">
        <f>IFERROR(1-_xlfn.NORM.DIST(_xlfn.NORM.INV(SUM(D10:D11), 0, 1) + 1, 0, 1, TRUE), "")</f>
        <v>0.51333218406637382</v>
      </c>
      <c r="E8" s="52">
        <f>IFERROR(1-_xlfn.NORM.DIST(_xlfn.NORM.INV(SUM(E10:E11), 0, 1) + 1, 0, 1, TRUE), "")</f>
        <v>0.61169237501123486</v>
      </c>
      <c r="F8" s="52">
        <f>IFERROR(1-_xlfn.NORM.DIST(_xlfn.NORM.INV(SUM(F10:F11), 0, 1) + 1, 0, 1, TRUE), "")</f>
        <v>0.70590026901948222</v>
      </c>
      <c r="G8" s="52">
        <f>IFERROR(1-_xlfn.NORM.DIST(_xlfn.NORM.INV(SUM(G10:G11), 0, 1) + 1, 0, 1, TRUE), "")</f>
        <v>0.77885207137059753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0.33596530217925835</v>
      </c>
      <c r="D9" s="52">
        <f>IFERROR(_xlfn.NORM.DIST(_xlfn.NORM.INV(SUM(D10:D11), 0, 1) + 1, 0, 1, TRUE) - SUM(D10:D11), "")</f>
        <v>0.33596530217925835</v>
      </c>
      <c r="E9" s="52">
        <f>IFERROR(_xlfn.NORM.DIST(_xlfn.NORM.INV(SUM(E10:E11), 0, 1) + 1, 0, 1, TRUE) - SUM(E10:E11), "")</f>
        <v>0.28868987181088401</v>
      </c>
      <c r="F9" s="52">
        <f>IFERROR(_xlfn.NORM.DIST(_xlfn.NORM.INV(SUM(F10:F11), 0, 1) + 1, 0, 1, TRUE) - SUM(F10:F11), "")</f>
        <v>0.23249572476458785</v>
      </c>
      <c r="G9" s="52">
        <f>IFERROR(_xlfn.NORM.DIST(_xlfn.NORM.INV(SUM(G10:G11), 0, 1) + 1, 0, 1, TRUE) - SUM(G10:G11), "")</f>
        <v>0.18264439167488028</v>
      </c>
    </row>
    <row r="10" spans="1:15" ht="15.75" customHeight="1" x14ac:dyDescent="0.25">
      <c r="B10" s="5" t="s">
        <v>119</v>
      </c>
      <c r="C10" s="45">
        <v>6.7005068063736004E-2</v>
      </c>
      <c r="D10" s="53">
        <v>6.7005068063736004E-2</v>
      </c>
      <c r="E10" s="53">
        <v>6.67081773281097E-2</v>
      </c>
      <c r="F10" s="53">
        <v>4.1234914213419002E-2</v>
      </c>
      <c r="G10" s="53">
        <v>2.8616555035114299E-2</v>
      </c>
    </row>
    <row r="11" spans="1:15" ht="15.75" customHeight="1" x14ac:dyDescent="0.25">
      <c r="B11" s="5" t="s">
        <v>120</v>
      </c>
      <c r="C11" s="45">
        <v>8.3697445690631908E-2</v>
      </c>
      <c r="D11" s="53">
        <v>8.3697445690631908E-2</v>
      </c>
      <c r="E11" s="53">
        <v>3.29095758497715E-2</v>
      </c>
      <c r="F11" s="53">
        <v>2.0369092002511E-2</v>
      </c>
      <c r="G11" s="53">
        <v>9.8869819194078393E-3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0.92247155925000002</v>
      </c>
      <c r="D14" s="54">
        <v>0.91737426694000002</v>
      </c>
      <c r="E14" s="54">
        <v>0.91737426694000002</v>
      </c>
      <c r="F14" s="54">
        <v>0.84381044781000003</v>
      </c>
      <c r="G14" s="54">
        <v>0.84381044781000003</v>
      </c>
      <c r="H14" s="45">
        <v>0.32800000000000001</v>
      </c>
      <c r="I14" s="55">
        <v>0.32800000000000001</v>
      </c>
      <c r="J14" s="55">
        <v>0.32800000000000001</v>
      </c>
      <c r="K14" s="55">
        <v>0.32800000000000001</v>
      </c>
      <c r="L14" s="45">
        <v>0.35699999999999998</v>
      </c>
      <c r="M14" s="55">
        <v>0.35699999999999998</v>
      </c>
      <c r="N14" s="55">
        <v>0.35699999999999998</v>
      </c>
      <c r="O14" s="55">
        <v>0.35699999999999998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0.45088933861645208</v>
      </c>
      <c r="D15" s="52">
        <f t="shared" si="0"/>
        <v>0.44839786369200108</v>
      </c>
      <c r="E15" s="52">
        <f t="shared" si="0"/>
        <v>0.44839786369200108</v>
      </c>
      <c r="F15" s="52">
        <f t="shared" si="0"/>
        <v>0.41244104592236314</v>
      </c>
      <c r="G15" s="52">
        <f t="shared" si="0"/>
        <v>0.41244104592236314</v>
      </c>
      <c r="H15" s="52">
        <f t="shared" si="0"/>
        <v>0.16032115200000005</v>
      </c>
      <c r="I15" s="52">
        <f t="shared" si="0"/>
        <v>0.16032115200000005</v>
      </c>
      <c r="J15" s="52">
        <f t="shared" si="0"/>
        <v>0.16032115200000005</v>
      </c>
      <c r="K15" s="52">
        <f t="shared" si="0"/>
        <v>0.16032115200000005</v>
      </c>
      <c r="L15" s="52">
        <f t="shared" si="0"/>
        <v>0.17449588800000004</v>
      </c>
      <c r="M15" s="52">
        <f t="shared" si="0"/>
        <v>0.17449588800000004</v>
      </c>
      <c r="N15" s="52">
        <f t="shared" si="0"/>
        <v>0.17449588800000004</v>
      </c>
      <c r="O15" s="52">
        <f t="shared" si="0"/>
        <v>0.17449588800000004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0qtTwfkFSXUKej2XYZYfPsx8FVIYD2lTiCQtCnBDlMSXLDqpSD1futIIJLnY9S5WRA1uFIS4gXAILPp4urbxuA==" saltValue="cXZjnB9nWOOiaa7u13kRp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0.71490067243575994</v>
      </c>
      <c r="D2" s="53">
        <v>0.43867450000000002</v>
      </c>
      <c r="E2" s="53"/>
      <c r="F2" s="53"/>
      <c r="G2" s="53"/>
    </row>
    <row r="3" spans="1:7" x14ac:dyDescent="0.25">
      <c r="B3" s="3" t="s">
        <v>130</v>
      </c>
      <c r="C3" s="53">
        <v>0.15027861297130601</v>
      </c>
      <c r="D3" s="53">
        <v>0.1844066</v>
      </c>
      <c r="E3" s="53"/>
      <c r="F3" s="53"/>
      <c r="G3" s="53"/>
    </row>
    <row r="4" spans="1:7" x14ac:dyDescent="0.25">
      <c r="B4" s="3" t="s">
        <v>131</v>
      </c>
      <c r="C4" s="53">
        <v>0.13220341503620101</v>
      </c>
      <c r="D4" s="53">
        <v>0.37343589999999999</v>
      </c>
      <c r="E4" s="53">
        <v>0.98593640327453602</v>
      </c>
      <c r="F4" s="53">
        <v>0.80405026674270597</v>
      </c>
      <c r="G4" s="53"/>
    </row>
    <row r="5" spans="1:7" x14ac:dyDescent="0.25">
      <c r="B5" s="3" t="s">
        <v>132</v>
      </c>
      <c r="C5" s="52">
        <v>2.6173018850386099E-3</v>
      </c>
      <c r="D5" s="52">
        <v>3.4830605145543801E-3</v>
      </c>
      <c r="E5" s="52">
        <f>1-SUM(E2:E4)</f>
        <v>1.4063596725463978E-2</v>
      </c>
      <c r="F5" s="52">
        <f>1-SUM(F2:F4)</f>
        <v>0.19594973325729403</v>
      </c>
      <c r="G5" s="52">
        <f>1-SUM(G2:G4)</f>
        <v>1</v>
      </c>
    </row>
  </sheetData>
  <sheetProtection algorithmName="SHA-512" hashValue="bR08UDHiQI/6LxCqLJZISM78NJlLqyXAdLJXtYxOQFxad49Eb7MPlXS1mHWB2Yew6dBbcKKv0LTFK4zbTX/GmA==" saltValue="3nFjBIX8V1HaubhLkC+oL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sjPaEWZIlyqRzmWFmHN1uuac2tescjGDzOgunqFl1DJlMYXQD/WtdC8HsPLPK4NOrqB35SpaH69Kc5zaXKbEfw==" saltValue="KBr2zH3KsuTleRVIdO8V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Z2qmay8VF5Y1eTj+G8JfAUnwYjlvh6csh3fvEedIe5QvAKa8gofCduBOHG9t1yBd+oZeEhKS6zvhQ4nzd90gbg==" saltValue="a9SC+bh3Gu2BCUwjiTMcz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G52oriAvMdgLyIIHH5v4Rc1TXNthPqCgQRH+UQAbau5zLjDRqU01nHEMf6X7ZIJKbIRKqFqB5zHFaQUuDtxCbg==" saltValue="Dcp3B5F00w3Lqm88RGbj5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McFu0wZk7LIF/5tvcHMldz1qZ+VPSPnQe5nY4uUokn1UOh27lVgaffD9cne2HfFz4YWJCpzavL+Xq3xSEL74LA==" saltValue="qQcQpmyu+fLRsCz75lWcs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2024-03-15T02:49:37Z</dcterms:modified>
</cp:coreProperties>
</file>