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A2B3DD48-6F58-4497-AB33-58E2339F76D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D12" i="26"/>
  <c r="C12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21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29" i="2" l="1"/>
  <c r="F12" i="26"/>
  <c r="E10" i="26"/>
  <c r="A37" i="2"/>
  <c r="A14" i="2"/>
  <c r="A22" i="2"/>
  <c r="A30" i="2"/>
  <c r="A38" i="2"/>
  <c r="A40" i="2"/>
  <c r="D10" i="26"/>
  <c r="G12" i="26"/>
  <c r="E19" i="26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<sst xmlns="http://schemas.openxmlformats.org/spreadsheetml/2006/main" count="2092" uniqueCount="337">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</sst>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861792.9375</v>
      </c>
    </row>
    <row r="8" spans="1:3" ht="15" customHeight="1" x14ac:dyDescent="0.25">
      <c r="B8" s="5" t="s">
        <v>19</v>
      </c>
      <c r="C8" s="44">
        <v>0.37</v>
      </c>
    </row>
    <row r="9" spans="1:3" ht="15" customHeight="1" x14ac:dyDescent="0.25">
      <c r="B9" s="5" t="s">
        <v>20</v>
      </c>
      <c r="C9" s="45">
        <v>1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0.79</v>
      </c>
    </row>
    <row r="12" spans="1:3" ht="15" customHeight="1" x14ac:dyDescent="0.25">
      <c r="B12" s="5" t="s">
        <v>23</v>
      </c>
      <c r="C12" s="45">
        <v>0.28299999999999997</v>
      </c>
    </row>
    <row r="13" spans="1:3" ht="15" customHeight="1" x14ac:dyDescent="0.25">
      <c r="B13" s="5" t="s">
        <v>24</v>
      </c>
      <c r="C13" s="45">
        <v>0.61499999999999999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0.1235</v>
      </c>
    </row>
    <row r="24" spans="1:3" ht="15" customHeight="1" x14ac:dyDescent="0.25">
      <c r="B24" s="15" t="s">
        <v>33</v>
      </c>
      <c r="C24" s="45">
        <v>0.49630000000000002</v>
      </c>
    </row>
    <row r="25" spans="1:3" ht="15" customHeight="1" x14ac:dyDescent="0.25">
      <c r="B25" s="15" t="s">
        <v>34</v>
      </c>
      <c r="C25" s="45">
        <v>0.30649999999999999</v>
      </c>
    </row>
    <row r="26" spans="1:3" ht="15" customHeight="1" x14ac:dyDescent="0.25">
      <c r="B26" s="15" t="s">
        <v>35</v>
      </c>
      <c r="C26" s="45">
        <v>7.3700000000000002E-2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0.25297785984297699</v>
      </c>
    </row>
    <row r="30" spans="1:3" ht="14.25" customHeight="1" x14ac:dyDescent="0.25">
      <c r="B30" s="25" t="s">
        <v>38</v>
      </c>
      <c r="C30" s="99">
        <v>3.7612008117588101E-2</v>
      </c>
    </row>
    <row r="31" spans="1:3" ht="14.25" customHeight="1" x14ac:dyDescent="0.25">
      <c r="B31" s="25" t="s">
        <v>39</v>
      </c>
      <c r="C31" s="99">
        <v>7.1064505877868195E-2</v>
      </c>
    </row>
    <row r="32" spans="1:3" ht="14.25" customHeight="1" x14ac:dyDescent="0.25">
      <c r="B32" s="25" t="s">
        <v>40</v>
      </c>
      <c r="C32" s="99">
        <v>0.63834562616156698</v>
      </c>
    </row>
    <row r="33" spans="1:5" ht="13" customHeight="1" x14ac:dyDescent="0.25">
      <c r="B33" s="27" t="s">
        <v>41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19.3143163861217</v>
      </c>
    </row>
    <row r="38" spans="1:5" ht="15" customHeight="1" x14ac:dyDescent="0.25">
      <c r="B38" s="11" t="s">
        <v>45</v>
      </c>
      <c r="C38" s="43">
        <v>34.850634340712297</v>
      </c>
      <c r="D38" s="12"/>
      <c r="E38" s="13"/>
    </row>
    <row r="39" spans="1:5" ht="15" customHeight="1" x14ac:dyDescent="0.25">
      <c r="B39" s="11" t="s">
        <v>46</v>
      </c>
      <c r="C39" s="43">
        <v>47.805066681323197</v>
      </c>
      <c r="D39" s="12"/>
      <c r="E39" s="12"/>
    </row>
    <row r="40" spans="1:5" ht="15" customHeight="1" x14ac:dyDescent="0.25">
      <c r="B40" s="11" t="s">
        <v>47</v>
      </c>
      <c r="C40" s="100">
        <v>3.78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15.0309592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2.8617999999999998E-3</v>
      </c>
      <c r="D45" s="12"/>
    </row>
    <row r="46" spans="1:5" ht="15.75" customHeight="1" x14ac:dyDescent="0.25">
      <c r="B46" s="11" t="s">
        <v>52</v>
      </c>
      <c r="C46" s="45">
        <v>8.5578699999999994E-2</v>
      </c>
      <c r="D46" s="12"/>
    </row>
    <row r="47" spans="1:5" ht="15.75" customHeight="1" x14ac:dyDescent="0.25">
      <c r="B47" s="11" t="s">
        <v>53</v>
      </c>
      <c r="C47" s="45">
        <v>0.14245070000000001</v>
      </c>
      <c r="D47" s="12"/>
      <c r="E47" s="13"/>
    </row>
    <row r="48" spans="1:5" ht="15" customHeight="1" x14ac:dyDescent="0.25">
      <c r="B48" s="11" t="s">
        <v>54</v>
      </c>
      <c r="C48" s="46">
        <v>0.76910880000000004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0.43557299999999988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0.11611162999999899</v>
      </c>
    </row>
    <row r="63" spans="1:4" ht="15.75" customHeight="1" x14ac:dyDescent="0.3">
      <c r="A63" s="4"/>
    </row>
  </sheetData>
  <sheetProtection algorithmName="SHA-512" hashValue="0AYgTTd9RY0l8uZ+lQB+nPQ3iv/oGXy1zBU8qWU0xBfSIX8ZWwrid+xgYO1qkltuMban4AgBHUUD94XkUudd7w==" saltValue="b2UbZWYJoRDCPI03oGVK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0.146417792902058</v>
      </c>
      <c r="C2" s="98">
        <v>0.95</v>
      </c>
      <c r="D2" s="56">
        <v>41.344716382817467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44.780896952439193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152.8244720010043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0.4123577087743282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14.30595882155956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14.30595882155956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14.30595882155956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14.30595882155956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14.30595882155956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14.30595882155956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0.22724028095783</v>
      </c>
      <c r="C16" s="98">
        <v>0.95</v>
      </c>
      <c r="D16" s="56">
        <v>0.36222875550586459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3.6018813960183751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3.6018813960183751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0.62813979387283292</v>
      </c>
      <c r="C21" s="98">
        <v>0.95</v>
      </c>
      <c r="D21" s="56">
        <v>3.2891827126957862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24.449881392318659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1.584126949E-2</v>
      </c>
      <c r="C23" s="98">
        <v>0.95</v>
      </c>
      <c r="D23" s="56">
        <v>4.7315906611949723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0.661933879828004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0.18777124321983099</v>
      </c>
      <c r="C27" s="98">
        <v>0.95</v>
      </c>
      <c r="D27" s="56">
        <v>20.620038143864829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0.26856679999999999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75.567719353052837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1.0200000000000001E-2</v>
      </c>
      <c r="C31" s="98">
        <v>0.95</v>
      </c>
      <c r="D31" s="56">
        <v>1.9462430741336609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0.31738060000000001</v>
      </c>
      <c r="C32" s="98">
        <v>0.95</v>
      </c>
      <c r="D32" s="56">
        <v>0.73117819572095843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0.201728789244707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0.16031411290168801</v>
      </c>
      <c r="C38" s="98">
        <v>0.95</v>
      </c>
      <c r="D38" s="56">
        <v>5.9989541244164926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0.13747470000000001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DgRNQ+/wpoyiHLTpFobYL7k7ggN0bT/yhMgwyfu6lESwTH6HD+BhlVhksP7HEjoDJ9i9mimHqaU5c7A76kvyKA==" saltValue="OKqh8c1/y7TO1+cNkLjh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JkdRO2H5kqzseuTbmBRh9+egTwCA1btNXoBbieA0ZKoLSAxiFkk96nrv5dPyfmS5qEjlUK+gCsOS3OMMusLZEg==" saltValue="all3ZlBNGIDOVaVwF5wOM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sKLpryG+x+y5hQ2t1E1Ih+6SmGPKv942AYNwfhz6TRnVTLh3yewmob2OtfzJR8XNTYpbScEnJOQFsBAcOOtAJg==" saltValue="D0Ek9s7ArKqbh4jbiwO4L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0.14957728534936901</v>
      </c>
      <c r="C3" s="21">
        <f>frac_mam_1_5months * 2.6</f>
        <v>0.14957728534936901</v>
      </c>
      <c r="D3" s="21">
        <f>frac_mam_6_11months * 2.6</f>
        <v>0.27652905434370062</v>
      </c>
      <c r="E3" s="21">
        <f>frac_mam_12_23months * 2.6</f>
        <v>0.18621435016393667</v>
      </c>
      <c r="F3" s="21">
        <f>frac_mam_24_59months * 2.6</f>
        <v>0.10416490733623494</v>
      </c>
    </row>
    <row r="4" spans="1:6" ht="15.75" customHeight="1" x14ac:dyDescent="0.25">
      <c r="A4" s="3" t="s">
        <v>208</v>
      </c>
      <c r="B4" s="21">
        <f>frac_sam_1month * 2.6</f>
        <v>0.13057645931839937</v>
      </c>
      <c r="C4" s="21">
        <f>frac_sam_1_5months * 2.6</f>
        <v>0.13057645931839937</v>
      </c>
      <c r="D4" s="21">
        <f>frac_sam_6_11months * 2.6</f>
        <v>8.6348203569650617E-2</v>
      </c>
      <c r="E4" s="21">
        <f>frac_sam_12_23months * 2.6</f>
        <v>7.4713965505361524E-2</v>
      </c>
      <c r="F4" s="21">
        <f>frac_sam_24_59months * 2.6</f>
        <v>5.4445395246148137E-2</v>
      </c>
    </row>
  </sheetData>
  <sheetProtection algorithmName="SHA-512" hashValue="YilmdwWPyHALXMbU4CRSaj2ywrSA0UYfinm4mspfhZjZ+HGQD8UsG29Oauto9HgPwROiaZ7fjuc0Ar+KqX1D3Q==" saltValue="rbVfsSTAmS/VheEVQnYd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0.37</v>
      </c>
      <c r="E2" s="60">
        <f>food_insecure</f>
        <v>0.37</v>
      </c>
      <c r="F2" s="60">
        <f>food_insecure</f>
        <v>0.37</v>
      </c>
      <c r="G2" s="60">
        <f>food_insecure</f>
        <v>0.37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0.37</v>
      </c>
      <c r="F5" s="60">
        <f>food_insecure</f>
        <v>0.37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0.37</v>
      </c>
      <c r="F8" s="60">
        <f>food_insecure</f>
        <v>0.37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0.37</v>
      </c>
      <c r="F9" s="60">
        <f>food_insecure</f>
        <v>0.37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0.28299999999999997</v>
      </c>
      <c r="E10" s="60">
        <f>IF(ISBLANK(comm_deliv), frac_children_health_facility,1)</f>
        <v>0.28299999999999997</v>
      </c>
      <c r="F10" s="60">
        <f>IF(ISBLANK(comm_deliv), frac_children_health_facility,1)</f>
        <v>0.28299999999999997</v>
      </c>
      <c r="G10" s="60">
        <f>IF(ISBLANK(comm_deliv), frac_children_health_facility,1)</f>
        <v>0.28299999999999997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0.37</v>
      </c>
      <c r="I15" s="60">
        <f>food_insecure</f>
        <v>0.37</v>
      </c>
      <c r="J15" s="60">
        <f>food_insecure</f>
        <v>0.37</v>
      </c>
      <c r="K15" s="60">
        <f>food_insecure</f>
        <v>0.37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</v>
      </c>
      <c r="I18" s="60">
        <f>frac_PW_health_facility</f>
        <v>0.79</v>
      </c>
      <c r="J18" s="60">
        <f>frac_PW_health_facility</f>
        <v>0.79</v>
      </c>
      <c r="K18" s="60">
        <f>frac_PW_health_facility</f>
        <v>0.79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0.61499999999999999</v>
      </c>
      <c r="M24" s="60">
        <f>famplan_unmet_need</f>
        <v>0.61499999999999999</v>
      </c>
      <c r="N24" s="60">
        <f>famplan_unmet_need</f>
        <v>0.61499999999999999</v>
      </c>
      <c r="O24" s="60">
        <f>famplan_unmet_need</f>
        <v>0.61499999999999999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0.38261094622884007</v>
      </c>
      <c r="M25" s="60">
        <f>(1-food_insecure)*(0.49)+food_insecure*(0.7)</f>
        <v>0.56769999999999998</v>
      </c>
      <c r="N25" s="60">
        <f>(1-food_insecure)*(0.49)+food_insecure*(0.7)</f>
        <v>0.56769999999999998</v>
      </c>
      <c r="O25" s="60">
        <f>(1-food_insecure)*(0.49)+food_insecure*(0.7)</f>
        <v>0.56769999999999998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0.16397611981236002</v>
      </c>
      <c r="M26" s="60">
        <f>(1-food_insecure)*(0.21)+food_insecure*(0.3)</f>
        <v>0.24330000000000002</v>
      </c>
      <c r="N26" s="60">
        <f>(1-food_insecure)*(0.21)+food_insecure*(0.3)</f>
        <v>0.24330000000000002</v>
      </c>
      <c r="O26" s="60">
        <f>(1-food_insecure)*(0.21)+food_insecure*(0.3)</f>
        <v>0.24330000000000002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0.12737972315880003</v>
      </c>
      <c r="M27" s="60">
        <f>(1-food_insecure)*(0.3)</f>
        <v>0.189</v>
      </c>
      <c r="N27" s="60">
        <f>(1-food_insecure)*(0.3)</f>
        <v>0.189</v>
      </c>
      <c r="O27" s="60">
        <f>(1-food_insecure)*(0.3)</f>
        <v>0.189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+Raql+cpg39F1u3fmW6w9+v0JWNJjee5EXdHoKmYB9st+/xM10d8UVy1yP7DuxkIOSVh1pMUQ04n0qb/iKSzjQ==" saltValue="SXJq4a3/6vo3gCbYCu17W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BYtW/E+gvs59+dRzHWaLGjRTkqXEr4kBdOpBKtXvIbZ3n82eJLS9nrRJ7c+LQQ25uWThCXsw2i2JqVAsVAkBDg==" saltValue="whM5ep0Fm5ntygQtBeYYy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MPBza/rWhyDMF/UdN0ZNXQB1Rq3I6n4M6yc213eEnenLGXePPt1ygSRUsqZKSN+YcpItL2kH0Y0p4WwG13PwA==" saltValue="X+YggoWjDeI5Sj0RF01G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ZAaVOqNfDOMoQmai0mk2XepXYl4WICA893EveIKQR+n2xw9R4eAKfEIc4fqClqaaiygzDIjPtnEpqDDUbM15A==" saltValue="ADnJSegB7A5UmjKWJOXM2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/odmrGzfNoBe8cJnQrQJylXqhJH0dpkU7AZauAR0DA7mmo5EwF52ltThDrhrZ9pcXwOA7soPz5tYoxCZa18Kg==" saltValue="PwnVk6GhDfw5lrL38Z/U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9iNwXxMDqVyx08ngcb+WBPPiKR0V5JMXXSO95fpwPLP9k8t864FLgH09a2cdx7yxY3ru9GnzN9wMCE93Yn3GQ==" saltValue="Lur3g+WAizOMOHr3fIHIH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189459.15</v>
      </c>
      <c r="C2" s="49">
        <v>304000</v>
      </c>
      <c r="D2" s="49">
        <v>456000</v>
      </c>
      <c r="E2" s="49">
        <v>349000</v>
      </c>
      <c r="F2" s="49">
        <v>275000</v>
      </c>
      <c r="G2" s="17">
        <f t="shared" ref="G2:G11" si="0">C2+D2+E2+F2</f>
        <v>1384000</v>
      </c>
      <c r="H2" s="17">
        <f t="shared" ref="H2:H11" si="1">(B2 + stillbirth*B2/(1000-stillbirth))/(1-abortion)</f>
        <v>218579.95502224076</v>
      </c>
      <c r="I2" s="17">
        <f t="shared" ref="I2:I11" si="2">G2-H2</f>
        <v>1165420.0449777592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192936.128</v>
      </c>
      <c r="C3" s="50">
        <v>315000</v>
      </c>
      <c r="D3" s="50">
        <v>472000</v>
      </c>
      <c r="E3" s="50">
        <v>353000</v>
      </c>
      <c r="F3" s="50">
        <v>283000</v>
      </c>
      <c r="G3" s="17">
        <f t="shared" si="0"/>
        <v>1423000</v>
      </c>
      <c r="H3" s="17">
        <f t="shared" si="1"/>
        <v>222591.36167561865</v>
      </c>
      <c r="I3" s="17">
        <f t="shared" si="2"/>
        <v>1200408.6383243813</v>
      </c>
    </row>
    <row r="4" spans="1:9" ht="15.75" customHeight="1" x14ac:dyDescent="0.25">
      <c r="A4" s="5">
        <f t="shared" si="3"/>
        <v>2023</v>
      </c>
      <c r="B4" s="49">
        <v>196471.24200000009</v>
      </c>
      <c r="C4" s="50">
        <v>327000</v>
      </c>
      <c r="D4" s="50">
        <v>489000</v>
      </c>
      <c r="E4" s="50">
        <v>358000</v>
      </c>
      <c r="F4" s="50">
        <v>290000</v>
      </c>
      <c r="G4" s="17">
        <f t="shared" si="0"/>
        <v>1464000</v>
      </c>
      <c r="H4" s="17">
        <f t="shared" si="1"/>
        <v>226669.84011869473</v>
      </c>
      <c r="I4" s="17">
        <f t="shared" si="2"/>
        <v>1237330.1598813052</v>
      </c>
    </row>
    <row r="5" spans="1:9" ht="15.75" customHeight="1" x14ac:dyDescent="0.25">
      <c r="A5" s="5">
        <f t="shared" si="3"/>
        <v>2024</v>
      </c>
      <c r="B5" s="49">
        <v>199998.144</v>
      </c>
      <c r="C5" s="50">
        <v>339000</v>
      </c>
      <c r="D5" s="50">
        <v>508000</v>
      </c>
      <c r="E5" s="50">
        <v>364000</v>
      </c>
      <c r="F5" s="50">
        <v>297000</v>
      </c>
      <c r="G5" s="17">
        <f t="shared" si="0"/>
        <v>1508000</v>
      </c>
      <c r="H5" s="17">
        <f t="shared" si="1"/>
        <v>230738.8443369013</v>
      </c>
      <c r="I5" s="17">
        <f t="shared" si="2"/>
        <v>1277261.1556630987</v>
      </c>
    </row>
    <row r="6" spans="1:9" ht="15.75" customHeight="1" x14ac:dyDescent="0.25">
      <c r="A6" s="5">
        <f t="shared" si="3"/>
        <v>2025</v>
      </c>
      <c r="B6" s="49">
        <v>203610.065</v>
      </c>
      <c r="C6" s="50">
        <v>350000</v>
      </c>
      <c r="D6" s="50">
        <v>526000</v>
      </c>
      <c r="E6" s="50">
        <v>371000</v>
      </c>
      <c r="F6" s="50">
        <v>303000</v>
      </c>
      <c r="G6" s="17">
        <f t="shared" si="0"/>
        <v>1550000</v>
      </c>
      <c r="H6" s="17">
        <f t="shared" si="1"/>
        <v>234905.93539438726</v>
      </c>
      <c r="I6" s="17">
        <f t="shared" si="2"/>
        <v>1315094.0646056128</v>
      </c>
    </row>
    <row r="7" spans="1:9" ht="15.75" customHeight="1" x14ac:dyDescent="0.25">
      <c r="A7" s="5">
        <f t="shared" si="3"/>
        <v>2026</v>
      </c>
      <c r="B7" s="49">
        <v>207801.8</v>
      </c>
      <c r="C7" s="50">
        <v>360000</v>
      </c>
      <c r="D7" s="50">
        <v>547000</v>
      </c>
      <c r="E7" s="50">
        <v>379000</v>
      </c>
      <c r="F7" s="50">
        <v>309000</v>
      </c>
      <c r="G7" s="17">
        <f t="shared" si="0"/>
        <v>1595000</v>
      </c>
      <c r="H7" s="17">
        <f t="shared" si="1"/>
        <v>239741.96072103493</v>
      </c>
      <c r="I7" s="17">
        <f t="shared" si="2"/>
        <v>1355258.039278965</v>
      </c>
    </row>
    <row r="8" spans="1:9" ht="15.75" customHeight="1" x14ac:dyDescent="0.25">
      <c r="A8" s="5">
        <f t="shared" si="3"/>
        <v>2027</v>
      </c>
      <c r="B8" s="49">
        <v>212067.99299999999</v>
      </c>
      <c r="C8" s="50">
        <v>370000</v>
      </c>
      <c r="D8" s="50">
        <v>568000</v>
      </c>
      <c r="E8" s="50">
        <v>389000</v>
      </c>
      <c r="F8" s="50">
        <v>314000</v>
      </c>
      <c r="G8" s="17">
        <f t="shared" si="0"/>
        <v>1641000</v>
      </c>
      <c r="H8" s="17">
        <f t="shared" si="1"/>
        <v>244663.88860921666</v>
      </c>
      <c r="I8" s="17">
        <f t="shared" si="2"/>
        <v>1396336.1113907835</v>
      </c>
    </row>
    <row r="9" spans="1:9" ht="15.75" customHeight="1" x14ac:dyDescent="0.25">
      <c r="A9" s="5">
        <f t="shared" si="3"/>
        <v>2028</v>
      </c>
      <c r="B9" s="49">
        <v>216406.80799999999</v>
      </c>
      <c r="C9" s="50">
        <v>379000</v>
      </c>
      <c r="D9" s="50">
        <v>590000</v>
      </c>
      <c r="E9" s="50">
        <v>400000</v>
      </c>
      <c r="F9" s="50">
        <v>319000</v>
      </c>
      <c r="G9" s="17">
        <f t="shared" si="0"/>
        <v>1688000</v>
      </c>
      <c r="H9" s="17">
        <f t="shared" si="1"/>
        <v>249669.60085668438</v>
      </c>
      <c r="I9" s="17">
        <f t="shared" si="2"/>
        <v>1438330.3991433156</v>
      </c>
    </row>
    <row r="10" spans="1:9" ht="15.75" customHeight="1" x14ac:dyDescent="0.25">
      <c r="A10" s="5">
        <f t="shared" si="3"/>
        <v>2029</v>
      </c>
      <c r="B10" s="49">
        <v>220785.478</v>
      </c>
      <c r="C10" s="50">
        <v>387000</v>
      </c>
      <c r="D10" s="50">
        <v>611000</v>
      </c>
      <c r="E10" s="50">
        <v>413000</v>
      </c>
      <c r="F10" s="50">
        <v>324000</v>
      </c>
      <c r="G10" s="17">
        <f t="shared" si="0"/>
        <v>1735000</v>
      </c>
      <c r="H10" s="17">
        <f t="shared" si="1"/>
        <v>254721.29401406017</v>
      </c>
      <c r="I10" s="17">
        <f t="shared" si="2"/>
        <v>1480278.7059859398</v>
      </c>
    </row>
    <row r="11" spans="1:9" ht="15.75" customHeight="1" x14ac:dyDescent="0.25">
      <c r="A11" s="5">
        <f t="shared" si="3"/>
        <v>2030</v>
      </c>
      <c r="B11" s="49">
        <v>225264.182</v>
      </c>
      <c r="C11" s="50">
        <v>394000</v>
      </c>
      <c r="D11" s="50">
        <v>633000</v>
      </c>
      <c r="E11" s="50">
        <v>427000</v>
      </c>
      <c r="F11" s="50">
        <v>328000</v>
      </c>
      <c r="G11" s="17">
        <f t="shared" si="0"/>
        <v>1782000</v>
      </c>
      <c r="H11" s="17">
        <f t="shared" si="1"/>
        <v>259888.39689021016</v>
      </c>
      <c r="I11" s="17">
        <f t="shared" si="2"/>
        <v>1522111.6031097898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PzG0wVMmWgV/U3KjlblyZNU1dcUnz6P0pnZHvikuzRFiFY1Wk+vYu6owK53Ggz0sYMfKiEBJj1T0/hO7pahfQ==" saltValue="1Z5JLVG+SVR4SKhpumBf0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2.2654220225733654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2.2654220225733654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1.820369300960389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1.820369300960389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1.8360824077716882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1.8360824077716882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1.5420297167059716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1.5420297167059716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2.7399552810383776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2.7399552810383776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2.1280077888205349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2.1280077888205349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zuUYD5d8KQburpyLJuBl+Nzd7dvTxezBzjt5Zqn4+kfLhc9hcHyuDEsrXo9VlfpBP5Ets/S7aO+mmCzOh7AICA==" saltValue="RmgPydZYOChx7KLFy+kqj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lywK5CPNMSSo7NCwN/yLQvfShI2a9ZVJVs4xZbRtf9xaEZZPIRU/D5aljW7v73LANuJorMsGFITJKi9JSV2pGQ==" saltValue="OLsCAIu9p+gtBVd31Zpy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XIMoOmrtTUSa1YDKeqx+AJYiZ5tPjewvtSZtPcv+qSHeXucJvW0qF68pke9+Y0fLDUeNNYi8p4zzs3uU1bA/wA==" saltValue="qEGm+qsUi9e6vcU+X1PZ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0.59897696501267061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0.59897696501267061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0.86035844631407488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0.86035844631407488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0.86035844631407488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0.86035844631407488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0.39763671142785062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0.39763671142785062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0.8264166506977928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0.8264166506977928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0.8264166506977928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0.8264166506977928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0.90620781869253841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0.90620781869253841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0.89468115697721207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0.89468115697721207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0.89468115697721207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0.89468115697721207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Jk9yrN09VkGnvdlWSP85Mtggjtru+/fMkJw8MG5Jr5uAVCwfVGEz0R3P6yxQgVmGd+zsda2CjviE+8v2DUAZBg==" saltValue="HwXJQ+TZ+EXM1Sp5cCYa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jMeHoM+HgnAT7pQulWrn4X4GAy6Yyk40YeRNa5DUQ5+qqzllbEb32zvH9OLOyX8TNE8yImmep+ARZkdjDAqekw==" saltValue="43keFxSvlDg6pjm3ecFb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0.35042766589279067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0.53019806038098327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0.53019806038098327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0.52393906420021752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0.52393906420021752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0.52393906420021752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0.52393906420021752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0.55600659647342388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0.55600659647342388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0.55600659647342388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0.55600659647342388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0.45628015304223274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0.63709372791428354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0.63709372791428354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0.63126843657817111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0.63126843657817111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0.63126843657817111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0.63126843657817111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0.66078697421981014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0.66078697421981014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0.66078697421981014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0.66078697421981014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0.19761325624134352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0.34002573766959771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0.34002573766959771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0.33441370528996411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0.33441370528996411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0.33441370528996411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0.33441370528996411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0.36374450192259816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0.36374450192259816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0.36374450192259816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0.36374450192259816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0.32864417948859126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0.50594364158948824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0.50594364158948824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0.4996664442961975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0.4996664442961975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0.4996664442961975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0.4996664442961975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0.53190825401778741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0.53190825401778741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0.53190825401778741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0.53190825401778741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0.87152130222302115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0.93416961519794128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0.93416961519794128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0.9326085003144936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0.9326085003144936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0.9326085003144936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0.9326085003144936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0.94028543561774713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0.94028543561774713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0.94028543561774713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0.94028543561774713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0.70697254799999276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0.83463300004979868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0.83463300004979868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0.83113812901046946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0.83113812901046946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0.83113812901046946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0.83113812901046946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0.84849632603590652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0.84849632603590652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0.84849632603590652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0.84849632603590652</v>
      </c>
    </row>
  </sheetData>
  <sheetProtection algorithmName="SHA-512" hashValue="P8OIyVvt3D7YqNkR0Klek+wui6Q453RnQjCPj0ShyjMPpMHEXJMpPnmFygFlHjlm25Ejb32+wrMAqEwGCb2mPQ==" saltValue="0uW3ssRXHpQ19V65wRd8/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0.85368035580048507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0.85588385128050704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0.85645249899496723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0.85743252203426989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0.85271288707471271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0.84590538084187961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0.85081084666696105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0.85500423676631154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0.76831232022043661</v>
      </c>
      <c r="E10" s="90">
        <f>E3*0.9</f>
        <v>0.77029546615245637</v>
      </c>
      <c r="F10" s="90">
        <f>F3*0.9</f>
        <v>0.77080724909547049</v>
      </c>
      <c r="G10" s="90">
        <f>G3*0.9</f>
        <v>0.77168926983084296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0.76744159836724146</v>
      </c>
      <c r="E12" s="90">
        <f>E5*0.9</f>
        <v>0.76131484275769168</v>
      </c>
      <c r="F12" s="90">
        <f>F5*0.9</f>
        <v>0.76572976200026499</v>
      </c>
      <c r="G12" s="90">
        <f>G5*0.9</f>
        <v>0.76950381308968041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0.89636437359050936</v>
      </c>
      <c r="E17" s="90">
        <f>E3*1.05</f>
        <v>0.89867804384453243</v>
      </c>
      <c r="F17" s="90">
        <f>F3*1.05</f>
        <v>0.89927512394471565</v>
      </c>
      <c r="G17" s="90">
        <f>G3*1.05</f>
        <v>0.90030414813598347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0.89534853142844839</v>
      </c>
      <c r="E19" s="90">
        <f>E5*1.05</f>
        <v>0.88820064988397363</v>
      </c>
      <c r="F19" s="90">
        <f>F5*1.05</f>
        <v>0.89335138900030919</v>
      </c>
      <c r="G19" s="90">
        <f>G5*1.05</f>
        <v>0.89775444860462716</v>
      </c>
    </row>
  </sheetData>
  <sheetProtection algorithmName="SHA-512" hashValue="/CH6SEfte8TP/uOeDXnGbpAvSgpE06/vwvwROtLduZK+NOodLWHdhBCTdUxDNHlnbWWOuua5OzKkz8KJTRNC4w==" saltValue="BZpN8GHDjw9taZcuvSiEN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Gz/tCy/O3Mwu7sppTqgdaBzp/xbstpwWomXwm7ALK9At5ayeQic65WYhswL/iZ8u45ZnXZe1iA5uHpgUSbXV3w==" saltValue="CLOktBPW+w/F0BwuwXte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8MYgBeQn9ZhiYl74kGHBB5VVYngsC+ZzhiOiY1q/a534U5YIn1c6sqREkNRmdb6gPvcGjejWYB8pi5lsixqyDg==" saltValue="4J4n+Zi8s+YE5Wr765uml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3.800673840704291E-3</v>
      </c>
    </row>
    <row r="4" spans="1:8" ht="15.75" customHeight="1" x14ac:dyDescent="0.25">
      <c r="B4" s="19" t="s">
        <v>79</v>
      </c>
      <c r="C4" s="101">
        <v>0.14349099482569891</v>
      </c>
    </row>
    <row r="5" spans="1:8" ht="15.75" customHeight="1" x14ac:dyDescent="0.25">
      <c r="B5" s="19" t="s">
        <v>80</v>
      </c>
      <c r="C5" s="101">
        <v>6.3696116829129554E-2</v>
      </c>
    </row>
    <row r="6" spans="1:8" ht="15.75" customHeight="1" x14ac:dyDescent="0.25">
      <c r="B6" s="19" t="s">
        <v>81</v>
      </c>
      <c r="C6" s="101">
        <v>0.25842709616429771</v>
      </c>
    </row>
    <row r="7" spans="1:8" ht="15.75" customHeight="1" x14ac:dyDescent="0.25">
      <c r="B7" s="19" t="s">
        <v>82</v>
      </c>
      <c r="C7" s="101">
        <v>0.33921483857052681</v>
      </c>
    </row>
    <row r="8" spans="1:8" ht="15.75" customHeight="1" x14ac:dyDescent="0.25">
      <c r="B8" s="19" t="s">
        <v>83</v>
      </c>
      <c r="C8" s="101">
        <v>4.8072280477764653E-3</v>
      </c>
    </row>
    <row r="9" spans="1:8" ht="15.75" customHeight="1" x14ac:dyDescent="0.25">
      <c r="B9" s="19" t="s">
        <v>84</v>
      </c>
      <c r="C9" s="101">
        <v>0.1189611598406948</v>
      </c>
    </row>
    <row r="10" spans="1:8" ht="15.75" customHeight="1" x14ac:dyDescent="0.25">
      <c r="B10" s="19" t="s">
        <v>85</v>
      </c>
      <c r="C10" s="101">
        <v>6.7601891881171647E-2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8.437573378546219E-2</v>
      </c>
      <c r="D14" s="55">
        <v>8.437573378546219E-2</v>
      </c>
      <c r="E14" s="55">
        <v>8.437573378546219E-2</v>
      </c>
      <c r="F14" s="55">
        <v>8.437573378546219E-2</v>
      </c>
    </row>
    <row r="15" spans="1:8" ht="15.75" customHeight="1" x14ac:dyDescent="0.25">
      <c r="B15" s="19" t="s">
        <v>88</v>
      </c>
      <c r="C15" s="101">
        <v>0.1405010075462125</v>
      </c>
      <c r="D15" s="101">
        <v>0.1405010075462125</v>
      </c>
      <c r="E15" s="101">
        <v>0.1405010075462125</v>
      </c>
      <c r="F15" s="101">
        <v>0.1405010075462125</v>
      </c>
    </row>
    <row r="16" spans="1:8" ht="15.75" customHeight="1" x14ac:dyDescent="0.25">
      <c r="B16" s="19" t="s">
        <v>89</v>
      </c>
      <c r="C16" s="101">
        <v>1.320684339814197E-2</v>
      </c>
      <c r="D16" s="101">
        <v>1.320684339814197E-2</v>
      </c>
      <c r="E16" s="101">
        <v>1.320684339814197E-2</v>
      </c>
      <c r="F16" s="101">
        <v>1.320684339814197E-2</v>
      </c>
    </row>
    <row r="17" spans="1:8" ht="15.75" customHeight="1" x14ac:dyDescent="0.25">
      <c r="B17" s="19" t="s">
        <v>90</v>
      </c>
      <c r="C17" s="101">
        <v>9.4650403562390698E-2</v>
      </c>
      <c r="D17" s="101">
        <v>9.4650403562390698E-2</v>
      </c>
      <c r="E17" s="101">
        <v>9.4650403562390698E-2</v>
      </c>
      <c r="F17" s="101">
        <v>9.4650403562390698E-2</v>
      </c>
    </row>
    <row r="18" spans="1:8" ht="15.75" customHeight="1" x14ac:dyDescent="0.25">
      <c r="B18" s="19" t="s">
        <v>91</v>
      </c>
      <c r="C18" s="101">
        <v>0.10128321299505499</v>
      </c>
      <c r="D18" s="101">
        <v>0.10128321299505499</v>
      </c>
      <c r="E18" s="101">
        <v>0.10128321299505499</v>
      </c>
      <c r="F18" s="101">
        <v>0.10128321299505499</v>
      </c>
    </row>
    <row r="19" spans="1:8" ht="15.75" customHeight="1" x14ac:dyDescent="0.25">
      <c r="B19" s="19" t="s">
        <v>92</v>
      </c>
      <c r="C19" s="101">
        <v>2.180709965758407E-2</v>
      </c>
      <c r="D19" s="101">
        <v>2.180709965758407E-2</v>
      </c>
      <c r="E19" s="101">
        <v>2.180709965758407E-2</v>
      </c>
      <c r="F19" s="101">
        <v>2.180709965758407E-2</v>
      </c>
    </row>
    <row r="20" spans="1:8" ht="15.75" customHeight="1" x14ac:dyDescent="0.25">
      <c r="B20" s="19" t="s">
        <v>93</v>
      </c>
      <c r="C20" s="101">
        <v>0.2389509089614949</v>
      </c>
      <c r="D20" s="101">
        <v>0.2389509089614949</v>
      </c>
      <c r="E20" s="101">
        <v>0.2389509089614949</v>
      </c>
      <c r="F20" s="101">
        <v>0.2389509089614949</v>
      </c>
    </row>
    <row r="21" spans="1:8" ht="15.75" customHeight="1" x14ac:dyDescent="0.25">
      <c r="B21" s="19" t="s">
        <v>94</v>
      </c>
      <c r="C21" s="101">
        <v>7.1959714755391702E-2</v>
      </c>
      <c r="D21" s="101">
        <v>7.1959714755391702E-2</v>
      </c>
      <c r="E21" s="101">
        <v>7.1959714755391702E-2</v>
      </c>
      <c r="F21" s="101">
        <v>7.1959714755391702E-2</v>
      </c>
    </row>
    <row r="22" spans="1:8" ht="15.75" customHeight="1" x14ac:dyDescent="0.25">
      <c r="B22" s="19" t="s">
        <v>95</v>
      </c>
      <c r="C22" s="101">
        <v>0.2332650753382671</v>
      </c>
      <c r="D22" s="101">
        <v>0.2332650753382671</v>
      </c>
      <c r="E22" s="101">
        <v>0.2332650753382671</v>
      </c>
      <c r="F22" s="101">
        <v>0.2332650753382671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8.7242721000000009E-2</v>
      </c>
    </row>
    <row r="27" spans="1:8" ht="15.75" customHeight="1" x14ac:dyDescent="0.25">
      <c r="B27" s="19" t="s">
        <v>102</v>
      </c>
      <c r="C27" s="101">
        <v>8.310329E-3</v>
      </c>
    </row>
    <row r="28" spans="1:8" ht="15.75" customHeight="1" x14ac:dyDescent="0.25">
      <c r="B28" s="19" t="s">
        <v>103</v>
      </c>
      <c r="C28" s="101">
        <v>0.15469581399999999</v>
      </c>
    </row>
    <row r="29" spans="1:8" ht="15.75" customHeight="1" x14ac:dyDescent="0.25">
      <c r="B29" s="19" t="s">
        <v>104</v>
      </c>
      <c r="C29" s="101">
        <v>0.16579052899999999</v>
      </c>
    </row>
    <row r="30" spans="1:8" ht="15.75" customHeight="1" x14ac:dyDescent="0.25">
      <c r="B30" s="19" t="s">
        <v>2</v>
      </c>
      <c r="C30" s="101">
        <v>0.104526494</v>
      </c>
    </row>
    <row r="31" spans="1:8" ht="15.75" customHeight="1" x14ac:dyDescent="0.25">
      <c r="B31" s="19" t="s">
        <v>105</v>
      </c>
      <c r="C31" s="101">
        <v>0.110420331</v>
      </c>
    </row>
    <row r="32" spans="1:8" ht="15.75" customHeight="1" x14ac:dyDescent="0.25">
      <c r="B32" s="19" t="s">
        <v>106</v>
      </c>
      <c r="C32" s="101">
        <v>1.8469151999999999E-2</v>
      </c>
    </row>
    <row r="33" spans="2:3" ht="15.75" customHeight="1" x14ac:dyDescent="0.25">
      <c r="B33" s="19" t="s">
        <v>107</v>
      </c>
      <c r="C33" s="101">
        <v>8.2794389999999995E-2</v>
      </c>
    </row>
    <row r="34" spans="2:3" ht="15.75" customHeight="1" x14ac:dyDescent="0.25">
      <c r="B34" s="19" t="s">
        <v>108</v>
      </c>
      <c r="C34" s="101">
        <v>0.267750241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oAhQYIl5Hf6UJdfWaJ9vy/uagj6NN9ClTMCEbgdHbKST8A+5X0Oyu56TqyQ4xv8ejU5VY8MqrSoedk6a5vlWKg==" saltValue="oKJGyqf+Z/22eif9ueFFu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0.48270859934186405</v>
      </c>
      <c r="D2" s="52">
        <f>IFERROR(1-_xlfn.NORM.DIST(_xlfn.NORM.INV(SUM(D4:D5), 0, 1) + 1, 0, 1, TRUE), "")</f>
        <v>0.48270859934186405</v>
      </c>
      <c r="E2" s="52">
        <f>IFERROR(1-_xlfn.NORM.DIST(_xlfn.NORM.INV(SUM(E4:E5), 0, 1) + 1, 0, 1, TRUE), "")</f>
        <v>0.49805566333496643</v>
      </c>
      <c r="F2" s="52">
        <f>IFERROR(1-_xlfn.NORM.DIST(_xlfn.NORM.INV(SUM(F4:F5), 0, 1) + 1, 0, 1, TRUE), "")</f>
        <v>0.36750166842945753</v>
      </c>
      <c r="G2" s="52">
        <f>IFERROR(1-_xlfn.NORM.DIST(_xlfn.NORM.INV(SUM(G4:G5), 0, 1) + 1, 0, 1, TRUE), "")</f>
        <v>0.41458124836563004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0.34791773937845755</v>
      </c>
      <c r="D3" s="52">
        <f>IFERROR(_xlfn.NORM.DIST(_xlfn.NORM.INV(SUM(D4:D5), 0, 1) + 1, 0, 1, TRUE) - SUM(D4:D5), "")</f>
        <v>0.34791773937845755</v>
      </c>
      <c r="E3" s="52">
        <f>IFERROR(_xlfn.NORM.DIST(_xlfn.NORM.INV(SUM(E4:E5), 0, 1) + 1, 0, 1, TRUE) - SUM(E4:E5), "")</f>
        <v>0.34210690445935654</v>
      </c>
      <c r="F3" s="52">
        <f>IFERROR(_xlfn.NORM.DIST(_xlfn.NORM.INV(SUM(F4:F5), 0, 1) + 1, 0, 1, TRUE) - SUM(F4:F5), "")</f>
        <v>0.37835966815940159</v>
      </c>
      <c r="G3" s="52">
        <f>IFERROR(_xlfn.NORM.DIST(_xlfn.NORM.INV(SUM(G4:G5), 0, 1) + 1, 0, 1, TRUE) - SUM(G4:G5), "")</f>
        <v>0.36896446178079695</v>
      </c>
    </row>
    <row r="4" spans="1:15" ht="15.75" customHeight="1" x14ac:dyDescent="0.25">
      <c r="B4" s="5" t="s">
        <v>114</v>
      </c>
      <c r="C4" s="45">
        <v>8.6367242038250011E-2</v>
      </c>
      <c r="D4" s="53">
        <v>8.6367242038250011E-2</v>
      </c>
      <c r="E4" s="53">
        <v>9.8844923079013811E-2</v>
      </c>
      <c r="F4" s="53">
        <v>0.15995627641677901</v>
      </c>
      <c r="G4" s="53">
        <v>0.13361462950706501</v>
      </c>
    </row>
    <row r="5" spans="1:15" ht="15.75" customHeight="1" x14ac:dyDescent="0.25">
      <c r="B5" s="5" t="s">
        <v>115</v>
      </c>
      <c r="C5" s="45">
        <v>8.3006419241428389E-2</v>
      </c>
      <c r="D5" s="53">
        <v>8.3006419241428389E-2</v>
      </c>
      <c r="E5" s="53">
        <v>6.0992509126663201E-2</v>
      </c>
      <c r="F5" s="53">
        <v>9.4182386994361891E-2</v>
      </c>
      <c r="G5" s="53">
        <v>8.2839660346508012E-2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0.59428247674842627</v>
      </c>
      <c r="D8" s="52">
        <f>IFERROR(1-_xlfn.NORM.DIST(_xlfn.NORM.INV(SUM(D10:D11), 0, 1) + 1, 0, 1, TRUE), "")</f>
        <v>0.59428247674842627</v>
      </c>
      <c r="E8" s="52">
        <f>IFERROR(1-_xlfn.NORM.DIST(_xlfn.NORM.INV(SUM(E10:E11), 0, 1) + 1, 0, 1, TRUE), "")</f>
        <v>0.53278061170259305</v>
      </c>
      <c r="F8" s="52">
        <f>IFERROR(1-_xlfn.NORM.DIST(_xlfn.NORM.INV(SUM(F10:F11), 0, 1) + 1, 0, 1, TRUE), "")</f>
        <v>0.61007700858871272</v>
      </c>
      <c r="G8" s="52">
        <f>IFERROR(1-_xlfn.NORM.DIST(_xlfn.NORM.INV(SUM(G10:G11), 0, 1) + 1, 0, 1, TRUE), "")</f>
        <v>0.70760459332606318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0.29796608299473981</v>
      </c>
      <c r="D9" s="52">
        <f>IFERROR(_xlfn.NORM.DIST(_xlfn.NORM.INV(SUM(D10:D11), 0, 1) + 1, 0, 1, TRUE) - SUM(D10:D11), "")</f>
        <v>0.29796608299473981</v>
      </c>
      <c r="E9" s="52">
        <f>IFERROR(_xlfn.NORM.DIST(_xlfn.NORM.INV(SUM(E10:E11), 0, 1) + 1, 0, 1, TRUE) - SUM(E10:E11), "")</f>
        <v>0.32765121217688725</v>
      </c>
      <c r="F9" s="52">
        <f>IFERROR(_xlfn.NORM.DIST(_xlfn.NORM.INV(SUM(F10:F11), 0, 1) + 1, 0, 1, TRUE) - SUM(F10:F11), "")</f>
        <v>0.28956594692309567</v>
      </c>
      <c r="G9" s="52">
        <f>IFERROR(_xlfn.NORM.DIST(_xlfn.NORM.INV(SUM(G10:G11), 0, 1) + 1, 0, 1, TRUE) - SUM(G10:G11), "")</f>
        <v>0.23139144414225102</v>
      </c>
    </row>
    <row r="10" spans="1:15" ht="15.75" customHeight="1" x14ac:dyDescent="0.25">
      <c r="B10" s="5" t="s">
        <v>119</v>
      </c>
      <c r="C10" s="45">
        <v>5.7529725134372697E-2</v>
      </c>
      <c r="D10" s="53">
        <v>5.7529725134372697E-2</v>
      </c>
      <c r="E10" s="53">
        <v>0.106357328593731</v>
      </c>
      <c r="F10" s="53">
        <v>7.1620903909206404E-2</v>
      </c>
      <c r="G10" s="53">
        <v>4.0063425898551899E-2</v>
      </c>
    </row>
    <row r="11" spans="1:15" ht="15.75" customHeight="1" x14ac:dyDescent="0.25">
      <c r="B11" s="5" t="s">
        <v>120</v>
      </c>
      <c r="C11" s="45">
        <v>5.0221715122461298E-2</v>
      </c>
      <c r="D11" s="53">
        <v>5.0221715122461298E-2</v>
      </c>
      <c r="E11" s="53">
        <v>3.3210847526788698E-2</v>
      </c>
      <c r="F11" s="53">
        <v>2.87361405789852E-2</v>
      </c>
      <c r="G11" s="53">
        <v>2.0940536633133899E-2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0.79055180075000009</v>
      </c>
      <c r="D14" s="54">
        <v>0.79020438761099998</v>
      </c>
      <c r="E14" s="54">
        <v>0.79020438761099998</v>
      </c>
      <c r="F14" s="54">
        <v>0.561116893728</v>
      </c>
      <c r="G14" s="54">
        <v>0.561116893728</v>
      </c>
      <c r="H14" s="45">
        <v>0.57200000000000006</v>
      </c>
      <c r="I14" s="55">
        <v>0.57200000000000006</v>
      </c>
      <c r="J14" s="55">
        <v>0.57200000000000006</v>
      </c>
      <c r="K14" s="55">
        <v>0.57200000000000006</v>
      </c>
      <c r="L14" s="45">
        <v>0.51300000000000001</v>
      </c>
      <c r="M14" s="55">
        <v>0.51300000000000001</v>
      </c>
      <c r="N14" s="55">
        <v>0.51300000000000001</v>
      </c>
      <c r="O14" s="55">
        <v>0.51300000000000001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0.34434301950807972</v>
      </c>
      <c r="D15" s="52">
        <f t="shared" si="0"/>
        <v>0.344191695724886</v>
      </c>
      <c r="E15" s="52">
        <f t="shared" si="0"/>
        <v>0.344191695724886</v>
      </c>
      <c r="F15" s="52">
        <f t="shared" si="0"/>
        <v>0.24440736875178606</v>
      </c>
      <c r="G15" s="52">
        <f t="shared" si="0"/>
        <v>0.24440736875178606</v>
      </c>
      <c r="H15" s="52">
        <f t="shared" si="0"/>
        <v>0.24914775599999997</v>
      </c>
      <c r="I15" s="52">
        <f t="shared" si="0"/>
        <v>0.24914775599999997</v>
      </c>
      <c r="J15" s="52">
        <f t="shared" si="0"/>
        <v>0.24914775599999997</v>
      </c>
      <c r="K15" s="52">
        <f t="shared" si="0"/>
        <v>0.24914775599999997</v>
      </c>
      <c r="L15" s="52">
        <f t="shared" si="0"/>
        <v>0.22344894899999995</v>
      </c>
      <c r="M15" s="52">
        <f t="shared" si="0"/>
        <v>0.22344894899999995</v>
      </c>
      <c r="N15" s="52">
        <f t="shared" si="0"/>
        <v>0.22344894899999995</v>
      </c>
      <c r="O15" s="52">
        <f t="shared" si="0"/>
        <v>0.22344894899999995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s5TppWOU6AKfH7yDgeTJooIeq5ITffmNt5u62xs1GwiqMFQv4hujPLFjFc+bGj8uFVvS8bq7AE9WMe1+rThC8Q==" saltValue="u4SBPiLEpPFBkLa10iaE1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0.55745989084243808</v>
      </c>
      <c r="D2" s="53">
        <v>0.31738060000000001</v>
      </c>
      <c r="E2" s="53"/>
      <c r="F2" s="53"/>
      <c r="G2" s="53"/>
    </row>
    <row r="3" spans="1:7" x14ac:dyDescent="0.25">
      <c r="B3" s="3" t="s">
        <v>130</v>
      </c>
      <c r="C3" s="53">
        <v>0.28768739104270902</v>
      </c>
      <c r="D3" s="53">
        <v>0.29307539999999999</v>
      </c>
      <c r="E3" s="53"/>
      <c r="F3" s="53"/>
      <c r="G3" s="53"/>
    </row>
    <row r="4" spans="1:7" x14ac:dyDescent="0.25">
      <c r="B4" s="3" t="s">
        <v>131</v>
      </c>
      <c r="C4" s="53">
        <v>0.151654973626137</v>
      </c>
      <c r="D4" s="53">
        <v>0.36726730000000002</v>
      </c>
      <c r="E4" s="53">
        <v>0.90440189838409391</v>
      </c>
      <c r="F4" s="53">
        <v>0.323288083076477</v>
      </c>
      <c r="G4" s="53"/>
    </row>
    <row r="5" spans="1:7" x14ac:dyDescent="0.25">
      <c r="B5" s="3" t="s">
        <v>132</v>
      </c>
      <c r="C5" s="52">
        <v>3.1977372709662E-3</v>
      </c>
      <c r="D5" s="52">
        <v>2.2276811301708201E-2</v>
      </c>
      <c r="E5" s="52">
        <f>1-SUM(E2:E4)</f>
        <v>9.5598101615906095E-2</v>
      </c>
      <c r="F5" s="52">
        <f>1-SUM(F2:F4)</f>
        <v>0.67671191692352295</v>
      </c>
      <c r="G5" s="52">
        <f>1-SUM(G2:G4)</f>
        <v>1</v>
      </c>
    </row>
  </sheetData>
  <sheetProtection algorithmName="SHA-512" hashValue="wzb478ROUFELZPvKID8cPuG9z7z7197affFeu7NFi60G1M9tTgX+05ARhdTUPnqQnBTdSwrAFdhMGb6GU+kYwg==" saltValue="DOaZeUjWA8+9VnspCQVZd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1TWb9wYXilPBX5o3C4CsY8oDxLU7ENdyKEjZIyi2nf266h8eOh/RCmE6a4y2fOMVoZqa7A6jse+7Fg+wlOGxCw==" saltValue="b6WqlqbTwglfj/XcHy4qu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QiOxjVXBNOObJ3uUyXl1mhm/Y9qYwMhdES++rhz/dpgUpuDFrbgiJe/esHcCptYl3Hmt2I4XY6hgjmL4Y/qUgQ==" saltValue="MeWV7UnAwvD+UhKwdZKjw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kVcjvPCn3ItXHcjq8slqZWyFDY08MUBQDWUPLt71TH7Ldtcul08fk5ovlpbMlE+m0opCsLV2S0AtZRNQ9NiHdw==" saltValue="8jZBpXMFcTD1fSzTVBlIt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xwiBBZTpKTuBZn7YKlae4UD4JPjgTiIjitSaY8KI4PRSZY4XTAgYgeTsziMLe0NefCW8uRuRcP9Ra/FA4f8PuA==" saltValue="9J7VYLNFlHrZo87OPdxzr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2024-03-15T02:51:39Z</dcterms:modified>
</cp:coreProperties>
</file>