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708D8022-D0BC-4A37-982A-E34F634E465D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D12" i="26"/>
  <c r="C12" i="26"/>
  <c r="C10" i="26"/>
  <c r="G5" i="26"/>
  <c r="G19" i="26" s="1"/>
  <c r="F5" i="26"/>
  <c r="F12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21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E10" i="26" l="1"/>
  <c r="F19" i="26"/>
  <c r="A23" i="2"/>
  <c r="A29" i="2"/>
  <c r="A31" i="2"/>
  <c r="A37" i="2"/>
  <c r="A14" i="2"/>
  <c r="A22" i="2"/>
  <c r="A30" i="2"/>
  <c r="A38" i="2"/>
  <c r="A40" i="2"/>
  <c r="D10" i="26"/>
  <c r="G12" i="26"/>
  <c r="E19" i="26"/>
  <c r="A3" i="2"/>
  <c r="A4" i="2" s="1"/>
  <c r="A5" i="2" s="1"/>
  <c r="A6" i="2" s="1"/>
  <c r="A7" i="2" s="1"/>
  <c r="A8" i="2" s="1"/>
  <c r="A9" i="2" s="1"/>
  <c r="A10" i="2" s="1"/>
  <c r="A11" i="2" s="1"/>
  <c r="A16" i="2"/>
  <c r="A32" i="2"/>
  <c r="F10" i="26"/>
  <c r="A24" i="2"/>
  <c r="A17" i="2"/>
  <c r="A25" i="2"/>
  <c r="A33" i="2"/>
  <c r="A18" i="2"/>
  <c r="A26" i="2"/>
  <c r="A34" i="2"/>
  <c r="A39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<sst xmlns="http://schemas.openxmlformats.org/spreadsheetml/2006/main" count="2092" uniqueCount="337">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</sst>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22275730</v>
      </c>
    </row>
    <row r="8" spans="1:3" ht="15" customHeight="1" x14ac:dyDescent="0.25">
      <c r="B8" s="5" t="s">
        <v>19</v>
      </c>
      <c r="C8" s="44">
        <v>4.5999999999999999E-2</v>
      </c>
    </row>
    <row r="9" spans="1:3" ht="15" customHeight="1" x14ac:dyDescent="0.25">
      <c r="B9" s="5" t="s">
        <v>20</v>
      </c>
      <c r="C9" s="45">
        <v>0.10879999999999999</v>
      </c>
    </row>
    <row r="10" spans="1:3" ht="15" customHeight="1" x14ac:dyDescent="0.25">
      <c r="B10" s="5" t="s">
        <v>21</v>
      </c>
      <c r="C10" s="45">
        <v>0.77582038879394499</v>
      </c>
    </row>
    <row r="11" spans="1:3" ht="15" customHeight="1" x14ac:dyDescent="0.25">
      <c r="B11" s="5" t="s">
        <v>22</v>
      </c>
      <c r="C11" s="45">
        <v>0.83499999999999996</v>
      </c>
    </row>
    <row r="12" spans="1:3" ht="15" customHeight="1" x14ac:dyDescent="0.25">
      <c r="B12" s="5" t="s">
        <v>23</v>
      </c>
      <c r="C12" s="45">
        <v>0.753</v>
      </c>
    </row>
    <row r="13" spans="1:3" ht="15" customHeight="1" x14ac:dyDescent="0.25">
      <c r="B13" s="5" t="s">
        <v>24</v>
      </c>
      <c r="C13" s="45">
        <v>0.221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0.1095</v>
      </c>
    </row>
    <row r="24" spans="1:3" ht="15" customHeight="1" x14ac:dyDescent="0.25">
      <c r="B24" s="15" t="s">
        <v>33</v>
      </c>
      <c r="C24" s="45">
        <v>0.52049999999999996</v>
      </c>
    </row>
    <row r="25" spans="1:3" ht="15" customHeight="1" x14ac:dyDescent="0.25">
      <c r="B25" s="15" t="s">
        <v>34</v>
      </c>
      <c r="C25" s="45">
        <v>0.32290000000000002</v>
      </c>
    </row>
    <row r="26" spans="1:3" ht="15" customHeight="1" x14ac:dyDescent="0.25">
      <c r="B26" s="15" t="s">
        <v>35</v>
      </c>
      <c r="C26" s="45">
        <v>4.7100000000000003E-2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0.38928322520389302</v>
      </c>
    </row>
    <row r="30" spans="1:3" ht="14.25" customHeight="1" x14ac:dyDescent="0.25">
      <c r="B30" s="25" t="s">
        <v>38</v>
      </c>
      <c r="C30" s="99">
        <v>2.6742253790267401E-2</v>
      </c>
    </row>
    <row r="31" spans="1:3" ht="14.25" customHeight="1" x14ac:dyDescent="0.25">
      <c r="B31" s="25" t="s">
        <v>39</v>
      </c>
      <c r="C31" s="99">
        <v>3.70902046003709E-2</v>
      </c>
    </row>
    <row r="32" spans="1:3" ht="14.25" customHeight="1" x14ac:dyDescent="0.25">
      <c r="B32" s="25" t="s">
        <v>40</v>
      </c>
      <c r="C32" s="99">
        <v>0.54688431640546897</v>
      </c>
    </row>
    <row r="33" spans="1:5" ht="13" customHeight="1" x14ac:dyDescent="0.25">
      <c r="B33" s="27" t="s">
        <v>41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12.4124663278865</v>
      </c>
    </row>
    <row r="38" spans="1:5" ht="15" customHeight="1" x14ac:dyDescent="0.25">
      <c r="B38" s="11" t="s">
        <v>45</v>
      </c>
      <c r="C38" s="43">
        <v>20.241942482511998</v>
      </c>
      <c r="D38" s="12"/>
      <c r="E38" s="13"/>
    </row>
    <row r="39" spans="1:5" ht="15" customHeight="1" x14ac:dyDescent="0.25">
      <c r="B39" s="11" t="s">
        <v>46</v>
      </c>
      <c r="C39" s="43">
        <v>23.881256222112398</v>
      </c>
      <c r="D39" s="12"/>
      <c r="E39" s="12"/>
    </row>
    <row r="40" spans="1:5" ht="15" customHeight="1" x14ac:dyDescent="0.25">
      <c r="B40" s="11" t="s">
        <v>47</v>
      </c>
      <c r="C40" s="100">
        <v>1.77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9.4617257370000001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6.0967E-3</v>
      </c>
      <c r="D45" s="12"/>
    </row>
    <row r="46" spans="1:5" ht="15.75" customHeight="1" x14ac:dyDescent="0.25">
      <c r="B46" s="11" t="s">
        <v>52</v>
      </c>
      <c r="C46" s="45">
        <v>7.2074299999999994E-2</v>
      </c>
      <c r="D46" s="12"/>
    </row>
    <row r="47" spans="1:5" ht="15.75" customHeight="1" x14ac:dyDescent="0.25">
      <c r="B47" s="11" t="s">
        <v>53</v>
      </c>
      <c r="C47" s="45">
        <v>8.8603900000000013E-2</v>
      </c>
      <c r="D47" s="12"/>
      <c r="E47" s="13"/>
    </row>
    <row r="48" spans="1:5" ht="15" customHeight="1" x14ac:dyDescent="0.25">
      <c r="B48" s="11" t="s">
        <v>54</v>
      </c>
      <c r="C48" s="46">
        <v>0.83322509999999994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2.4</v>
      </c>
      <c r="D51" s="12"/>
    </row>
    <row r="52" spans="1:4" ht="15" customHeight="1" x14ac:dyDescent="0.25">
      <c r="B52" s="11" t="s">
        <v>57</v>
      </c>
      <c r="C52" s="100">
        <v>2.4</v>
      </c>
    </row>
    <row r="53" spans="1:4" ht="15.75" customHeight="1" x14ac:dyDescent="0.25">
      <c r="B53" s="11" t="s">
        <v>58</v>
      </c>
      <c r="C53" s="100">
        <v>2.4</v>
      </c>
    </row>
    <row r="54" spans="1:4" ht="15.75" customHeight="1" x14ac:dyDescent="0.25">
      <c r="B54" s="11" t="s">
        <v>59</v>
      </c>
      <c r="C54" s="100">
        <v>2.4</v>
      </c>
    </row>
    <row r="55" spans="1:4" ht="15.75" customHeight="1" x14ac:dyDescent="0.25">
      <c r="B55" s="11" t="s">
        <v>60</v>
      </c>
      <c r="C55" s="100">
        <v>2.4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2.1666666666666671E-2</v>
      </c>
    </row>
    <row r="59" spans="1:4" ht="15.75" customHeight="1" x14ac:dyDescent="0.25">
      <c r="B59" s="11" t="s">
        <v>63</v>
      </c>
      <c r="C59" s="45">
        <v>0.58243899999999993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9.9694547999999911E-2</v>
      </c>
    </row>
    <row r="63" spans="1:4" ht="15.75" customHeight="1" x14ac:dyDescent="0.3">
      <c r="A63" s="4"/>
    </row>
  </sheetData>
  <sheetProtection algorithmName="SHA-512" hashValue="eJbXKeRfBVnwK9WbzkCCVR4zfzhB0HP8i112EAjhs1sEu7fBbpEIOdvOzEu9y1k291o6Rdye7BGDAf2xI1SX5g==" saltValue="AdRHbzS7v6DzFyIM+DAG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0.20866971377320701</v>
      </c>
      <c r="C2" s="98">
        <v>0.95</v>
      </c>
      <c r="D2" s="56">
        <v>54.369919363327419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39.798107024226709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357.02948881176422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1.142053729053182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12.930406468022619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12.930406468022619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12.930406468022619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12.930406468022619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12.930406468022619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12.930406468022619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0.28062437270088397</v>
      </c>
      <c r="C16" s="98">
        <v>0.95</v>
      </c>
      <c r="D16" s="56">
        <v>0.63717226791796655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8.2480771138610329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8.2480771138610329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0.45606075289999998</v>
      </c>
      <c r="C21" s="98">
        <v>0.95</v>
      </c>
      <c r="D21" s="56">
        <v>9.1518723376901896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22.27087738351165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1.4999999999999999E-2</v>
      </c>
      <c r="C23" s="98">
        <v>0.95</v>
      </c>
      <c r="D23" s="56">
        <v>4.2282295523678748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0.61800498977713303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0.25375717634414002</v>
      </c>
      <c r="C27" s="98">
        <v>0.95</v>
      </c>
      <c r="D27" s="56">
        <v>18.492233391202259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0.36092259999999998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105.2957891352434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7.4384576847866803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0.4996447</v>
      </c>
      <c r="C32" s="98">
        <v>0.95</v>
      </c>
      <c r="D32" s="56">
        <v>1.3596953000307599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0.73128387374660209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0.37310910000000003</v>
      </c>
      <c r="C38" s="98">
        <v>0.95</v>
      </c>
      <c r="D38" s="56">
        <v>4.4407254381901682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0.53925319999999999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Y4A7v3cUooifTugUnUrEqCACgCDlras7TMxhghCWVsSeJiRQOMvQrnImEVs9m96aDa6mGJPZfXaWJQlCTbpJZA==" saltValue="Kf4V9v6GLopXQhcyGFQ4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7rKxfjAH+swbtOuGSE3PJARt6k9r/dv2fwkRWqKWrlm3/8jtW28Rdl09J/wTK/638vjJYhSu9LdAKF1ktZaasg==" saltValue="yc6KCV7UW8cBhRGpLIAjL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81E4OwSCxVV5nVbRgulsoypnfEiY0AkF3gtialUk+/a8XZhn5sC9Y8xW6AAYmBae7wtqCRtJlc+UAA71fuZivQ==" saltValue="JsL77TSs5xIpkBg1+8yy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5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FwpryBzJjzYRi6ZRXk+vWTEZXtyau3/mubXIOXMXjtbSeS7f3qA6Jutyw8422E6QBr7gTEjZnkDvxyPAp6OzNw==" saltValue="78sp39G0pdWGVGTjx0zg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4.5999999999999999E-2</v>
      </c>
      <c r="E2" s="60">
        <f>food_insecure</f>
        <v>4.5999999999999999E-2</v>
      </c>
      <c r="F2" s="60">
        <f>food_insecure</f>
        <v>4.5999999999999999E-2</v>
      </c>
      <c r="G2" s="60">
        <f>food_insecure</f>
        <v>4.5999999999999999E-2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4.5999999999999999E-2</v>
      </c>
      <c r="F5" s="60">
        <f>food_insecure</f>
        <v>4.5999999999999999E-2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4.5999999999999999E-2</v>
      </c>
      <c r="F8" s="60">
        <f>food_insecure</f>
        <v>4.5999999999999999E-2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4.5999999999999999E-2</v>
      </c>
      <c r="F9" s="60">
        <f>food_insecure</f>
        <v>4.5999999999999999E-2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0.753</v>
      </c>
      <c r="E10" s="60">
        <f>IF(ISBLANK(comm_deliv), frac_children_health_facility,1)</f>
        <v>0.753</v>
      </c>
      <c r="F10" s="60">
        <f>IF(ISBLANK(comm_deliv), frac_children_health_facility,1)</f>
        <v>0.753</v>
      </c>
      <c r="G10" s="60">
        <f>IF(ISBLANK(comm_deliv), frac_children_health_facility,1)</f>
        <v>0.753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4.5999999999999999E-2</v>
      </c>
      <c r="I15" s="60">
        <f>food_insecure</f>
        <v>4.5999999999999999E-2</v>
      </c>
      <c r="J15" s="60">
        <f>food_insecure</f>
        <v>4.5999999999999999E-2</v>
      </c>
      <c r="K15" s="60">
        <f>food_insecure</f>
        <v>4.5999999999999999E-2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0.83499999999999996</v>
      </c>
      <c r="I18" s="60">
        <f>frac_PW_health_facility</f>
        <v>0.83499999999999996</v>
      </c>
      <c r="J18" s="60">
        <f>frac_PW_health_facility</f>
        <v>0.83499999999999996</v>
      </c>
      <c r="K18" s="60">
        <f>frac_PW_health_facility</f>
        <v>0.83499999999999996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0.10879999999999999</v>
      </c>
      <c r="I19" s="60">
        <f>frac_malaria_risk</f>
        <v>0.10879999999999999</v>
      </c>
      <c r="J19" s="60">
        <f>frac_malaria_risk</f>
        <v>0.10879999999999999</v>
      </c>
      <c r="K19" s="60">
        <f>frac_malaria_risk</f>
        <v>0.10879999999999999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0.221</v>
      </c>
      <c r="M24" s="60">
        <f>famplan_unmet_need</f>
        <v>0.221</v>
      </c>
      <c r="N24" s="60">
        <f>famplan_unmet_need</f>
        <v>0.221</v>
      </c>
      <c r="O24" s="60">
        <f>famplan_unmet_need</f>
        <v>0.221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0.11201358453521744</v>
      </c>
      <c r="M25" s="60">
        <f>(1-food_insecure)*(0.49)+food_insecure*(0.7)</f>
        <v>0.49965999999999999</v>
      </c>
      <c r="N25" s="60">
        <f>(1-food_insecure)*(0.49)+food_insecure*(0.7)</f>
        <v>0.49965999999999999</v>
      </c>
      <c r="O25" s="60">
        <f>(1-food_insecure)*(0.49)+food_insecure*(0.7)</f>
        <v>0.49965999999999999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4.8005821943664623E-2</v>
      </c>
      <c r="M26" s="60">
        <f>(1-food_insecure)*(0.21)+food_insecure*(0.3)</f>
        <v>0.21414</v>
      </c>
      <c r="N26" s="60">
        <f>(1-food_insecure)*(0.21)+food_insecure*(0.3)</f>
        <v>0.21414</v>
      </c>
      <c r="O26" s="60">
        <f>(1-food_insecure)*(0.21)+food_insecure*(0.3)</f>
        <v>0.21414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6.4160204727172931E-2</v>
      </c>
      <c r="M27" s="60">
        <f>(1-food_insecure)*(0.3)</f>
        <v>0.28619999999999995</v>
      </c>
      <c r="N27" s="60">
        <f>(1-food_insecure)*(0.3)</f>
        <v>0.28619999999999995</v>
      </c>
      <c r="O27" s="60">
        <f>(1-food_insecure)*(0.3)</f>
        <v>0.28619999999999995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0.77582038879394499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0.10879999999999999</v>
      </c>
      <c r="D34" s="60">
        <f t="shared" si="3"/>
        <v>0.10879999999999999</v>
      </c>
      <c r="E34" s="60">
        <f t="shared" si="3"/>
        <v>0.10879999999999999</v>
      </c>
      <c r="F34" s="60">
        <f t="shared" si="3"/>
        <v>0.10879999999999999</v>
      </c>
      <c r="G34" s="60">
        <f t="shared" si="3"/>
        <v>0.10879999999999999</v>
      </c>
      <c r="H34" s="60">
        <f t="shared" si="3"/>
        <v>0.10879999999999999</v>
      </c>
      <c r="I34" s="60">
        <f t="shared" si="3"/>
        <v>0.10879999999999999</v>
      </c>
      <c r="J34" s="60">
        <f t="shared" si="3"/>
        <v>0.10879999999999999</v>
      </c>
      <c r="K34" s="60">
        <f t="shared" si="3"/>
        <v>0.10879999999999999</v>
      </c>
      <c r="L34" s="60">
        <f t="shared" si="3"/>
        <v>0.10879999999999999</v>
      </c>
      <c r="M34" s="60">
        <f t="shared" si="3"/>
        <v>0.10879999999999999</v>
      </c>
      <c r="N34" s="60">
        <f t="shared" si="3"/>
        <v>0.10879999999999999</v>
      </c>
      <c r="O34" s="60">
        <f t="shared" si="3"/>
        <v>0.10879999999999999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3oG2u6woed41jXWx3WBJ0Zz39INhEBVZVI69pimHT2V1um4PEZqh40bvUuqlchy2uwn1KLu9l1vvwj5xq7JMPw==" saltValue="qTv6ywn3CxRnRKXORHwGr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caB3t3+IzwGARDfPAIrQoDaQ/DZxjQChh+ceM3nQSOyjuyA6+bh30tMWMlUSMWGzw1gKp8th8h9ay13Xs5F+ww==" saltValue="GcEZqzCEyjUHBgJ+d/EpE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XBlnOcpA4Wpdd2HK0ZPQS7+48uyhwE1k/3dSSAdVJVbkZVJSIH0Cro06dOGHeNXx3+JCkLRUAG+OaNaL8fC25A==" saltValue="bFf/42mO9NTJZdREgqNQI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86rfRk7qTib8upXtMxnT6gaCBPCN+MnVJab50nRSJMIZIIbWWG/u6ZtZzPxcsPbI4CeO2Y4cj1r7OLVT0IynMw==" saltValue="CYGf+xEd/83fcP0SB69Xj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AB8WaOJ9qpTKp2wY7S17JUQiZuvY4cOrKzGOJ2gzMTDOYyrJLUu4A+WpfsdlMA634xaPZuJoRMLZ2fLqPHz4w==" saltValue="4fY1Zxk8HNzoeTIb/1VFp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1z5Rtf47U2h3/06tc1kuWvE/h7xfFsJvLKijBGmPtqSHoeZl8DQC37Cb9roAppGbsDrt9zOfZXeMORWZIF5dLA==" saltValue="yayQcsVqOw7sH+VTQpMcC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4778116.9068</v>
      </c>
      <c r="C2" s="49">
        <v>11453000</v>
      </c>
      <c r="D2" s="49">
        <v>21497000</v>
      </c>
      <c r="E2" s="49">
        <v>20807000</v>
      </c>
      <c r="F2" s="49">
        <v>18737000</v>
      </c>
      <c r="G2" s="17">
        <f t="shared" ref="G2:G11" si="0">C2+D2+E2+F2</f>
        <v>72494000</v>
      </c>
      <c r="H2" s="17">
        <f t="shared" ref="H2:H11" si="1">(B2 + stillbirth*B2/(1000-stillbirth))/(1-abortion)</f>
        <v>5481543.1611885112</v>
      </c>
      <c r="I2" s="17">
        <f t="shared" ref="I2:I11" si="2">G2-H2</f>
        <v>67012456.838811487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4753233.4949999992</v>
      </c>
      <c r="C3" s="50">
        <v>11455000</v>
      </c>
      <c r="D3" s="50">
        <v>21613000</v>
      </c>
      <c r="E3" s="50">
        <v>20792000</v>
      </c>
      <c r="F3" s="50">
        <v>19011000</v>
      </c>
      <c r="G3" s="17">
        <f t="shared" si="0"/>
        <v>72871000</v>
      </c>
      <c r="H3" s="17">
        <f t="shared" si="1"/>
        <v>5452996.4557729922</v>
      </c>
      <c r="I3" s="17">
        <f t="shared" si="2"/>
        <v>67418003.544227004</v>
      </c>
    </row>
    <row r="4" spans="1:9" ht="15.75" customHeight="1" x14ac:dyDescent="0.25">
      <c r="A4" s="5">
        <f t="shared" si="3"/>
        <v>2023</v>
      </c>
      <c r="B4" s="49">
        <v>4726013.748399999</v>
      </c>
      <c r="C4" s="50">
        <v>11438000</v>
      </c>
      <c r="D4" s="50">
        <v>21733000</v>
      </c>
      <c r="E4" s="50">
        <v>20755000</v>
      </c>
      <c r="F4" s="50">
        <v>19273000</v>
      </c>
      <c r="G4" s="17">
        <f t="shared" si="0"/>
        <v>73199000</v>
      </c>
      <c r="H4" s="17">
        <f t="shared" si="1"/>
        <v>5421769.4643169716</v>
      </c>
      <c r="I4" s="17">
        <f t="shared" si="2"/>
        <v>67777230.535683036</v>
      </c>
    </row>
    <row r="5" spans="1:9" ht="15.75" customHeight="1" x14ac:dyDescent="0.25">
      <c r="A5" s="5">
        <f t="shared" si="3"/>
        <v>2024</v>
      </c>
      <c r="B5" s="49">
        <v>4696437.7885999987</v>
      </c>
      <c r="C5" s="50">
        <v>11438000</v>
      </c>
      <c r="D5" s="50">
        <v>21854000</v>
      </c>
      <c r="E5" s="50">
        <v>20723000</v>
      </c>
      <c r="F5" s="50">
        <v>19510000</v>
      </c>
      <c r="G5" s="17">
        <f t="shared" si="0"/>
        <v>73525000</v>
      </c>
      <c r="H5" s="17">
        <f t="shared" si="1"/>
        <v>5387839.3819561666</v>
      </c>
      <c r="I5" s="17">
        <f t="shared" si="2"/>
        <v>68137160.61804384</v>
      </c>
    </row>
    <row r="6" spans="1:9" ht="15.75" customHeight="1" x14ac:dyDescent="0.25">
      <c r="A6" s="5">
        <f t="shared" si="3"/>
        <v>2025</v>
      </c>
      <c r="B6" s="49">
        <v>4664506.1310000001</v>
      </c>
      <c r="C6" s="50">
        <v>11478000</v>
      </c>
      <c r="D6" s="50">
        <v>21974000</v>
      </c>
      <c r="E6" s="50">
        <v>20709000</v>
      </c>
      <c r="F6" s="50">
        <v>19713000</v>
      </c>
      <c r="G6" s="17">
        <f t="shared" si="0"/>
        <v>73874000</v>
      </c>
      <c r="H6" s="17">
        <f t="shared" si="1"/>
        <v>5351206.7999668932</v>
      </c>
      <c r="I6" s="17">
        <f t="shared" si="2"/>
        <v>68522793.200033113</v>
      </c>
    </row>
    <row r="7" spans="1:9" ht="15.75" customHeight="1" x14ac:dyDescent="0.25">
      <c r="A7" s="5">
        <f t="shared" si="3"/>
        <v>2026</v>
      </c>
      <c r="B7" s="49">
        <v>4650134.9664000003</v>
      </c>
      <c r="C7" s="50">
        <v>11544000</v>
      </c>
      <c r="D7" s="50">
        <v>22099000</v>
      </c>
      <c r="E7" s="50">
        <v>20716000</v>
      </c>
      <c r="F7" s="50">
        <v>19873000</v>
      </c>
      <c r="G7" s="17">
        <f t="shared" si="0"/>
        <v>74232000</v>
      </c>
      <c r="H7" s="17">
        <f t="shared" si="1"/>
        <v>5334719.9369269088</v>
      </c>
      <c r="I7" s="17">
        <f t="shared" si="2"/>
        <v>68897280.063073099</v>
      </c>
    </row>
    <row r="8" spans="1:9" ht="15.75" customHeight="1" x14ac:dyDescent="0.25">
      <c r="A8" s="5">
        <f t="shared" si="3"/>
        <v>2027</v>
      </c>
      <c r="B8" s="49">
        <v>4633821.3976000007</v>
      </c>
      <c r="C8" s="50">
        <v>11646000</v>
      </c>
      <c r="D8" s="50">
        <v>22218000</v>
      </c>
      <c r="E8" s="50">
        <v>20745000</v>
      </c>
      <c r="F8" s="50">
        <v>20003000</v>
      </c>
      <c r="G8" s="17">
        <f t="shared" si="0"/>
        <v>74612000</v>
      </c>
      <c r="H8" s="17">
        <f t="shared" si="1"/>
        <v>5316004.7122401809</v>
      </c>
      <c r="I8" s="17">
        <f t="shared" si="2"/>
        <v>69295995.287759826</v>
      </c>
    </row>
    <row r="9" spans="1:9" ht="15.75" customHeight="1" x14ac:dyDescent="0.25">
      <c r="A9" s="5">
        <f t="shared" si="3"/>
        <v>2028</v>
      </c>
      <c r="B9" s="49">
        <v>4615603.0158000002</v>
      </c>
      <c r="C9" s="50">
        <v>11761000</v>
      </c>
      <c r="D9" s="50">
        <v>22331000</v>
      </c>
      <c r="E9" s="50">
        <v>20793000</v>
      </c>
      <c r="F9" s="50">
        <v>20105000</v>
      </c>
      <c r="G9" s="17">
        <f t="shared" si="0"/>
        <v>74990000</v>
      </c>
      <c r="H9" s="17">
        <f t="shared" si="1"/>
        <v>5295104.2512193145</v>
      </c>
      <c r="I9" s="17">
        <f t="shared" si="2"/>
        <v>69694895.748780683</v>
      </c>
    </row>
    <row r="10" spans="1:9" ht="15.75" customHeight="1" x14ac:dyDescent="0.25">
      <c r="A10" s="5">
        <f t="shared" si="3"/>
        <v>2029</v>
      </c>
      <c r="B10" s="49">
        <v>4595564.3760000011</v>
      </c>
      <c r="C10" s="50">
        <v>11847000</v>
      </c>
      <c r="D10" s="50">
        <v>22441000</v>
      </c>
      <c r="E10" s="50">
        <v>20856000</v>
      </c>
      <c r="F10" s="50">
        <v>20176000</v>
      </c>
      <c r="G10" s="17">
        <f t="shared" si="0"/>
        <v>75320000</v>
      </c>
      <c r="H10" s="17">
        <f t="shared" si="1"/>
        <v>5272115.5569077786</v>
      </c>
      <c r="I10" s="17">
        <f t="shared" si="2"/>
        <v>70047884.443092227</v>
      </c>
    </row>
    <row r="11" spans="1:9" ht="15.75" customHeight="1" x14ac:dyDescent="0.25">
      <c r="A11" s="5">
        <f t="shared" si="3"/>
        <v>2030</v>
      </c>
      <c r="B11" s="49">
        <v>4573741.4349999996</v>
      </c>
      <c r="C11" s="50">
        <v>11878000</v>
      </c>
      <c r="D11" s="50">
        <v>22547000</v>
      </c>
      <c r="E11" s="50">
        <v>20931000</v>
      </c>
      <c r="F11" s="50">
        <v>20218000</v>
      </c>
      <c r="G11" s="17">
        <f t="shared" si="0"/>
        <v>75574000</v>
      </c>
      <c r="H11" s="17">
        <f t="shared" si="1"/>
        <v>5247079.8796045855</v>
      </c>
      <c r="I11" s="17">
        <f t="shared" si="2"/>
        <v>70326920.120395422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wXNI1z8Iq0J4DDsjk+0uw9//IJHWnYGzLptko7IIbyi60NM7SHH6wLv6HOjioQ9QGIjOH4ermGY/vHgXjlRGg==" saltValue="WzttDb9nW5RiuAuepOHDZ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2.6691858456617119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2.6691858456617119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2.119204693145051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2.119204693145051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2.1028549337407738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2.1028549337407738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1.7394745293994089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1.7394745293994089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3.2951305377848534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3.2951305377848534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2.538906453074445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2.538906453074445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gYnIRlKuZBj6RMINjyf0HI+kI7K2++2Pv62DC9q8/QWX2yQJLJsAg3gEWpKtq6LKXTckCicOGGcAVRx04mBcqg==" saltValue="adXNrFhH/7OT+BjD6rCaJ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vG9d17PUUtFnPXEJSIDJs950vJ0UsRH8ysltoeZ8x6QkGGRn18uj0jUgiS6zEkTefoujGv/qptzZzoQaQLUg6A==" saltValue="vfpaNKfdxHLhREUzWqMg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SRpYfgrYxbM13lm+bgj/nradlwh5BZ09mzqGpxG4qsj2N8qjpZk7b9q2KGxJHwH0iuiDjH9XjExKYDWyF8L3Pw==" saltValue="1Ky1uUEHe8Ii5jjPhkEd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0.58640400123549707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0.58640400123549707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0.385230184451893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0.385230184451893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0.90168620472774641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0.90168620472774641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MCTX33+QCzQCFE11/IP0oRf2Q9oRo8SV5MSKzFo+5LGmgUwpEDG/8Nn4KS7IM6vmQ0vnZzaMJHrANw/iMYLPRw==" saltValue="4FP1XGoL9irxGB6nUOkS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r/7gqG5GMHPglcPLhNvywOBDzOWFzxHkwnuVsShhRjCn44mK72YgZUY8QsIr6+Sxitic7bd7p+yKe2PhF50GZg==" saltValue="DzijM1dwpcsdzYDt7XkS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0.65371077116146725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0.68599610058435423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0.68599610058435423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0.5986238532110093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0.5986238532110093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0.5986238532110093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0.5986238532110093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0.64866492672154186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0.64866492672154186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0.64866492672154186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0.64866492672154186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0.74596818042482282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0.77264364219424753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0.77264364219424753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0.69879518072289182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0.69879518072289182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0.69879518072289182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0.69879518072289182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0.74173553719008278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0.74173553719008278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0.74173553719008278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0.74173553719008278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0.46288631341048242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0.49933689546685878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0.49933689546685878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0.40506983962752202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0.40506983962752202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0.40506983962752202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0.40506983962752202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0.45736799886755064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0.45736799886755064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0.45736799886755064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0.45736799886755064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0.63139985593686143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0.66469835809684541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0.66469835809684541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0.5750708215297452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0.5750708215297452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0.5750708215297452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0.5750708215297452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0.62621480189384493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0.62621480189384493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0.62621480189384493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0.62621480189384493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0.95957444407315395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0.96487561642402564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0.96487561642402564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0.94937563280458992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0.94937563280458992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0.94937563280458992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0.94937563280458992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0.95870385155411153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0.95870385155411153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0.95870385155411153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0.95870385155411153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0.89409561729606979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0.90715247938112886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0.90715247938112886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0.86962190352020896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0.86962190352020896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0.86962190352020896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0.86962190352020896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0.89197364156854275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0.89197364156854275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0.89197364156854275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0.89197364156854275</v>
      </c>
    </row>
  </sheetData>
  <sheetProtection algorithmName="SHA-512" hashValue="QbicCsIxqXbaSKW6HkyiF0hcGKCVP+av2JmPNMogPLMZLuwshiHXcaT4jv4Qv+KtMDuGF9yPi01uhQ85eBOGXQ==" saltValue="yVSQSz4ee+rszbpYx7LP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0.85339350814017667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0.85492326614572689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0.85577237281740903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0.85741279646015633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0.84918100850396083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0.84860930795421874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0.84899732800819094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0.85202534433126076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m9xIGTSRmxqmKYsNJBxk+jpuzXcMRDtNQ+0R8XNy6t/sOgnc5G+Bh7jlh8FYxnFJyVTs1I6uI2AP2wUwb3NcTA==" saltValue="iMAdfIZ9/hunuQF4aHF3f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ZSVGGdT0OelE9M8N7z0gp0hCbfK2qyQI1Ywx08BUwEiUDIrhVw5CmGfzPosRGinIBoDsuu2MV4kH5AR5XZ/m6A==" saltValue="jd/Qq5LUU2mqShGNLvs4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OmH4VFmX2t/y7ueSwVBiqvo2TtpTdTlvfN1i/bo2bDhcLkFh6vTMhsjCjKeR7POmRDjxvW6SMO7f30u+NqlEng==" saltValue="NTP3CUZBXMR3rDc0IVIwG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3.3993673856831321E-3</v>
      </c>
    </row>
    <row r="4" spans="1:8" ht="15.75" customHeight="1" x14ac:dyDescent="0.25">
      <c r="B4" s="19" t="s">
        <v>79</v>
      </c>
      <c r="C4" s="101">
        <v>0.1133671230521331</v>
      </c>
    </row>
    <row r="5" spans="1:8" ht="15.75" customHeight="1" x14ac:dyDescent="0.25">
      <c r="B5" s="19" t="s">
        <v>80</v>
      </c>
      <c r="C5" s="101">
        <v>5.5127019872052728E-2</v>
      </c>
    </row>
    <row r="6" spans="1:8" ht="15.75" customHeight="1" x14ac:dyDescent="0.25">
      <c r="B6" s="19" t="s">
        <v>81</v>
      </c>
      <c r="C6" s="101">
        <v>0.22698598485951441</v>
      </c>
    </row>
    <row r="7" spans="1:8" ht="15.75" customHeight="1" x14ac:dyDescent="0.25">
      <c r="B7" s="19" t="s">
        <v>82</v>
      </c>
      <c r="C7" s="101">
        <v>0.34675162935112469</v>
      </c>
    </row>
    <row r="8" spans="1:8" ht="15.75" customHeight="1" x14ac:dyDescent="0.25">
      <c r="B8" s="19" t="s">
        <v>83</v>
      </c>
      <c r="C8" s="101">
        <v>3.1147536547219438E-3</v>
      </c>
    </row>
    <row r="9" spans="1:8" ht="15.75" customHeight="1" x14ac:dyDescent="0.25">
      <c r="B9" s="19" t="s">
        <v>84</v>
      </c>
      <c r="C9" s="101">
        <v>0.1754860582875698</v>
      </c>
    </row>
    <row r="10" spans="1:8" ht="15.75" customHeight="1" x14ac:dyDescent="0.25">
      <c r="B10" s="19" t="s">
        <v>85</v>
      </c>
      <c r="C10" s="101">
        <v>7.5768063537200239E-2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0.12144364261901471</v>
      </c>
      <c r="D14" s="55">
        <v>0.12144364261901471</v>
      </c>
      <c r="E14" s="55">
        <v>0.12144364261901471</v>
      </c>
      <c r="F14" s="55">
        <v>0.12144364261901471</v>
      </c>
    </row>
    <row r="15" spans="1:8" ht="15.75" customHeight="1" x14ac:dyDescent="0.25">
      <c r="B15" s="19" t="s">
        <v>88</v>
      </c>
      <c r="C15" s="101">
        <v>0.2611188764730219</v>
      </c>
      <c r="D15" s="101">
        <v>0.2611188764730219</v>
      </c>
      <c r="E15" s="101">
        <v>0.2611188764730219</v>
      </c>
      <c r="F15" s="101">
        <v>0.2611188764730219</v>
      </c>
    </row>
    <row r="16" spans="1:8" ht="15.75" customHeight="1" x14ac:dyDescent="0.25">
      <c r="B16" s="19" t="s">
        <v>89</v>
      </c>
      <c r="C16" s="101">
        <v>2.448564673028605E-2</v>
      </c>
      <c r="D16" s="101">
        <v>2.448564673028605E-2</v>
      </c>
      <c r="E16" s="101">
        <v>2.448564673028605E-2</v>
      </c>
      <c r="F16" s="101">
        <v>2.448564673028605E-2</v>
      </c>
    </row>
    <row r="17" spans="1:8" ht="15.75" customHeight="1" x14ac:dyDescent="0.25">
      <c r="B17" s="19" t="s">
        <v>90</v>
      </c>
      <c r="C17" s="101">
        <v>6.6640124680672194E-2</v>
      </c>
      <c r="D17" s="101">
        <v>6.6640124680672194E-2</v>
      </c>
      <c r="E17" s="101">
        <v>6.6640124680672194E-2</v>
      </c>
      <c r="F17" s="101">
        <v>6.6640124680672194E-2</v>
      </c>
    </row>
    <row r="18" spans="1:8" ht="15.75" customHeight="1" x14ac:dyDescent="0.25">
      <c r="B18" s="19" t="s">
        <v>91</v>
      </c>
      <c r="C18" s="101">
        <v>3.368289495989996E-3</v>
      </c>
      <c r="D18" s="101">
        <v>3.368289495989996E-3</v>
      </c>
      <c r="E18" s="101">
        <v>3.368289495989996E-3</v>
      </c>
      <c r="F18" s="101">
        <v>3.368289495989996E-3</v>
      </c>
    </row>
    <row r="19" spans="1:8" ht="15.75" customHeight="1" x14ac:dyDescent="0.25">
      <c r="B19" s="19" t="s">
        <v>92</v>
      </c>
      <c r="C19" s="101">
        <v>1.716039714142191E-2</v>
      </c>
      <c r="D19" s="101">
        <v>1.716039714142191E-2</v>
      </c>
      <c r="E19" s="101">
        <v>1.716039714142191E-2</v>
      </c>
      <c r="F19" s="101">
        <v>1.716039714142191E-2</v>
      </c>
    </row>
    <row r="20" spans="1:8" ht="15.75" customHeight="1" x14ac:dyDescent="0.25">
      <c r="B20" s="19" t="s">
        <v>93</v>
      </c>
      <c r="C20" s="101">
        <v>2.172496612623568E-2</v>
      </c>
      <c r="D20" s="101">
        <v>2.172496612623568E-2</v>
      </c>
      <c r="E20" s="101">
        <v>2.172496612623568E-2</v>
      </c>
      <c r="F20" s="101">
        <v>2.172496612623568E-2</v>
      </c>
    </row>
    <row r="21" spans="1:8" ht="15.75" customHeight="1" x14ac:dyDescent="0.25">
      <c r="B21" s="19" t="s">
        <v>94</v>
      </c>
      <c r="C21" s="101">
        <v>0.1362909006613045</v>
      </c>
      <c r="D21" s="101">
        <v>0.1362909006613045</v>
      </c>
      <c r="E21" s="101">
        <v>0.1362909006613045</v>
      </c>
      <c r="F21" s="101">
        <v>0.1362909006613045</v>
      </c>
    </row>
    <row r="22" spans="1:8" ht="15.75" customHeight="1" x14ac:dyDescent="0.25">
      <c r="B22" s="19" t="s">
        <v>95</v>
      </c>
      <c r="C22" s="101">
        <v>0.34776715607205311</v>
      </c>
      <c r="D22" s="101">
        <v>0.34776715607205311</v>
      </c>
      <c r="E22" s="101">
        <v>0.34776715607205311</v>
      </c>
      <c r="F22" s="101">
        <v>0.34776715607205311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4.7996967000000001E-2</v>
      </c>
    </row>
    <row r="27" spans="1:8" ht="15.75" customHeight="1" x14ac:dyDescent="0.25">
      <c r="B27" s="19" t="s">
        <v>102</v>
      </c>
      <c r="C27" s="101">
        <v>1.9231089E-2</v>
      </c>
    </row>
    <row r="28" spans="1:8" ht="15.75" customHeight="1" x14ac:dyDescent="0.25">
      <c r="B28" s="19" t="s">
        <v>103</v>
      </c>
      <c r="C28" s="101">
        <v>0.23147800700000001</v>
      </c>
    </row>
    <row r="29" spans="1:8" ht="15.75" customHeight="1" x14ac:dyDescent="0.25">
      <c r="B29" s="19" t="s">
        <v>104</v>
      </c>
      <c r="C29" s="101">
        <v>0.13894083700000001</v>
      </c>
    </row>
    <row r="30" spans="1:8" ht="15.75" customHeight="1" x14ac:dyDescent="0.25">
      <c r="B30" s="19" t="s">
        <v>2</v>
      </c>
      <c r="C30" s="101">
        <v>5.0303380000000002E-2</v>
      </c>
    </row>
    <row r="31" spans="1:8" ht="15.75" customHeight="1" x14ac:dyDescent="0.25">
      <c r="B31" s="19" t="s">
        <v>105</v>
      </c>
      <c r="C31" s="101">
        <v>7.028529E-2</v>
      </c>
    </row>
    <row r="32" spans="1:8" ht="15.75" customHeight="1" x14ac:dyDescent="0.25">
      <c r="B32" s="19" t="s">
        <v>106</v>
      </c>
      <c r="C32" s="101">
        <v>0.146633282</v>
      </c>
    </row>
    <row r="33" spans="2:3" ht="15.75" customHeight="1" x14ac:dyDescent="0.25">
      <c r="B33" s="19" t="s">
        <v>107</v>
      </c>
      <c r="C33" s="101">
        <v>0.12525921100000001</v>
      </c>
    </row>
    <row r="34" spans="2:3" ht="15.75" customHeight="1" x14ac:dyDescent="0.25">
      <c r="B34" s="19" t="s">
        <v>108</v>
      </c>
      <c r="C34" s="101">
        <v>0.169871936</v>
      </c>
    </row>
    <row r="35" spans="2:3" ht="15.75" customHeight="1" x14ac:dyDescent="0.25">
      <c r="B35" s="27" t="s">
        <v>41</v>
      </c>
      <c r="C35" s="48">
        <f>SUM(C26:C34)</f>
        <v>0.99999999900000014</v>
      </c>
    </row>
  </sheetData>
  <sheetProtection algorithmName="SHA-512" hashValue="4R/yeJ1AetnB0Xz/Fro7ywNuD5EI0S3km6Dx6Lgl/wCp5Hm8YuyfnD+ZDf0Za6vIgr3Mh2+QQ9X/KKgyPiVB1w==" saltValue="Vmv6Sa96Hz7XqwH2pV5b2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0.24620371525000001</v>
      </c>
      <c r="D14" s="54">
        <v>0.26587131715200002</v>
      </c>
      <c r="E14" s="54">
        <v>0.26587131715200002</v>
      </c>
      <c r="F14" s="54">
        <v>0.150404622889</v>
      </c>
      <c r="G14" s="54">
        <v>0.150404622889</v>
      </c>
      <c r="H14" s="45">
        <v>0.42</v>
      </c>
      <c r="I14" s="55">
        <v>0.42</v>
      </c>
      <c r="J14" s="55">
        <v>0.42</v>
      </c>
      <c r="K14" s="55">
        <v>0.42</v>
      </c>
      <c r="L14" s="45">
        <v>0.28199999999999997</v>
      </c>
      <c r="M14" s="55">
        <v>0.28199999999999997</v>
      </c>
      <c r="N14" s="55">
        <v>0.28199999999999997</v>
      </c>
      <c r="O14" s="55">
        <v>0.28199999999999997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0.14339864570649474</v>
      </c>
      <c r="D15" s="52">
        <f t="shared" si="0"/>
        <v>0.15485382409069373</v>
      </c>
      <c r="E15" s="52">
        <f t="shared" si="0"/>
        <v>0.15485382409069373</v>
      </c>
      <c r="F15" s="52">
        <f t="shared" si="0"/>
        <v>8.7601518150846255E-2</v>
      </c>
      <c r="G15" s="52">
        <f t="shared" si="0"/>
        <v>8.7601518150846255E-2</v>
      </c>
      <c r="H15" s="52">
        <f t="shared" si="0"/>
        <v>0.24462437999999997</v>
      </c>
      <c r="I15" s="52">
        <f t="shared" si="0"/>
        <v>0.24462437999999997</v>
      </c>
      <c r="J15" s="52">
        <f t="shared" si="0"/>
        <v>0.24462437999999997</v>
      </c>
      <c r="K15" s="52">
        <f t="shared" si="0"/>
        <v>0.24462437999999997</v>
      </c>
      <c r="L15" s="52">
        <f t="shared" si="0"/>
        <v>0.16424779799999997</v>
      </c>
      <c r="M15" s="52">
        <f t="shared" si="0"/>
        <v>0.16424779799999997</v>
      </c>
      <c r="N15" s="52">
        <f t="shared" si="0"/>
        <v>0.16424779799999997</v>
      </c>
      <c r="O15" s="52">
        <f t="shared" si="0"/>
        <v>0.16424779799999997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p2Nh94GTuVjux35VCP5/p+CH80CESFJZnzxM9DHAADQpRvvZXcV4Qe4Ex6JOkL4OqFsxzSSRsRKJ5JM4sPVHsA==" saltValue="FGTI3jm4A8Ilv+R69WBe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0.66450710000000002</v>
      </c>
      <c r="D2" s="53">
        <v>0.4996447</v>
      </c>
      <c r="E2" s="53"/>
      <c r="F2" s="53"/>
      <c r="G2" s="53"/>
    </row>
    <row r="3" spans="1:7" x14ac:dyDescent="0.25">
      <c r="B3" s="3" t="s">
        <v>130</v>
      </c>
      <c r="C3" s="53">
        <v>3.7980559999999997E-2</v>
      </c>
      <c r="D3" s="53">
        <v>7.3969259999999995E-2</v>
      </c>
      <c r="E3" s="53"/>
      <c r="F3" s="53"/>
      <c r="G3" s="53"/>
    </row>
    <row r="4" spans="1:7" x14ac:dyDescent="0.25">
      <c r="B4" s="3" t="s">
        <v>131</v>
      </c>
      <c r="C4" s="53">
        <v>0.22020380000000001</v>
      </c>
      <c r="D4" s="53">
        <v>0.2993806</v>
      </c>
      <c r="E4" s="53">
        <v>0.83460456132888794</v>
      </c>
      <c r="F4" s="53">
        <v>0.67471897602081299</v>
      </c>
      <c r="G4" s="53"/>
    </row>
    <row r="5" spans="1:7" x14ac:dyDescent="0.25">
      <c r="B5" s="3" t="s">
        <v>132</v>
      </c>
      <c r="C5" s="52">
        <v>7.7308479999999999E-2</v>
      </c>
      <c r="D5" s="52">
        <v>0.12700549999999999</v>
      </c>
      <c r="E5" s="52">
        <f>1-SUM(E2:E4)</f>
        <v>0.16539543867111206</v>
      </c>
      <c r="F5" s="52">
        <f>1-SUM(F2:F4)</f>
        <v>0.32528102397918701</v>
      </c>
      <c r="G5" s="52">
        <f>1-SUM(G2:G4)</f>
        <v>1</v>
      </c>
    </row>
  </sheetData>
  <sheetProtection algorithmName="SHA-512" hashValue="PhUx0W2Msl4HjKzIScSYM+cGZYQmDO61YpMWbarVkX1gtnwFAVI2k5Q9e0j0+1fbNoiljHuePzh7RoNzpn55ZQ==" saltValue="zK75LDtjPDbTzgv2KV4LH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sTzqewrU/fNF+qI5I7cooHFQXkXVgPOcywH0ZtbtxVzkVBaN8q5GxmQjEGp+eCa+kPZaNQ6m9vKKEvTOdDnAA==" saltValue="Ih5GvS1X+HrJU7JMriUEK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DdG1EsPmz5IZZOL811fbKqDsDkK+nZhgTkViW1cnZeZlV9wUk90m8nHRvOuqUhm3uFwEORnPoDwjZdqzJuzXvw==" saltValue="0XCvPYKKXxCQclLvh9LYf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HiG6rQcX9RU5ywkwwLxF4lcsXN9/oNz8PiwsbUA27aWBH7j8yZCRsvq6XeEs9IogZ0Ieb/gjJDRy/ObGtZ920Q==" saltValue="lFlBG5SI6i+nz90fyLMo4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ndwpfBQOpjjEn9WA8+uo5Gv4NytDXNh6KPwwh9l9tjrlHWx9MM23unLwef1tiRzbcZuCqQJS29krbOYqDYfXVw==" saltValue="qKlLqTxGeIvI8NrU9TD6/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2024-03-15T02:59:39Z</dcterms:modified>
</cp:coreProperties>
</file>