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4F3158ED-2121-4B6E-8665-7CA0CDC582E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D12" i="26"/>
  <c r="C12" i="26"/>
  <c r="C10" i="26"/>
  <c r="G5" i="26"/>
  <c r="G19" i="26" s="1"/>
  <c r="F5" i="26"/>
  <c r="F12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39" i="2" l="1"/>
  <c r="A26" i="2"/>
  <c r="A29" i="2"/>
  <c r="E10" i="26"/>
  <c r="F19" i="26"/>
  <c r="A34" i="2"/>
  <c r="A31" i="2"/>
  <c r="A21" i="2"/>
  <c r="A23" i="2"/>
  <c r="A13" i="2"/>
  <c r="A15" i="2"/>
  <c r="A37" i="2"/>
  <c r="A18" i="2"/>
  <c r="I38" i="2"/>
  <c r="A14" i="2"/>
  <c r="A22" i="2"/>
  <c r="A30" i="2"/>
  <c r="A38" i="2"/>
  <c r="A40" i="2"/>
  <c r="D10" i="26"/>
  <c r="G12" i="26"/>
  <c r="E19" i="26"/>
  <c r="A3" i="2"/>
  <c r="A4" i="2" s="1"/>
  <c r="A5" i="2" s="1"/>
  <c r="A6" i="2" s="1"/>
  <c r="A7" i="2" s="1"/>
  <c r="A8" i="2" s="1"/>
  <c r="A9" i="2" s="1"/>
  <c r="A10" i="2" s="1"/>
  <c r="A11" i="2" s="1"/>
  <c r="A32" i="2"/>
  <c r="F10" i="26"/>
  <c r="A16" i="2"/>
  <c r="A24" i="2"/>
  <c r="A17" i="2"/>
  <c r="A25" i="2"/>
  <c r="A33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<sst xmlns="http://schemas.openxmlformats.org/spreadsheetml/2006/main" count="2092" uniqueCount="337">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</sst>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798246.890625</v>
      </c>
    </row>
    <row r="8" spans="1:3" ht="15" customHeight="1" x14ac:dyDescent="0.25">
      <c r="B8" s="5" t="s">
        <v>19</v>
      </c>
      <c r="C8" s="44">
        <v>9.0000000000000011E-3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0.59812629699706998</v>
      </c>
    </row>
    <row r="11" spans="1:3" ht="15" customHeight="1" x14ac:dyDescent="0.25">
      <c r="B11" s="5" t="s">
        <v>22</v>
      </c>
      <c r="C11" s="45">
        <v>0.36899999999999999</v>
      </c>
    </row>
    <row r="12" spans="1:3" ht="15" customHeight="1" x14ac:dyDescent="0.25">
      <c r="B12" s="5" t="s">
        <v>23</v>
      </c>
      <c r="C12" s="45">
        <v>0.54400000000000004</v>
      </c>
    </row>
    <row r="13" spans="1:3" ht="15" customHeight="1" x14ac:dyDescent="0.25">
      <c r="B13" s="5" t="s">
        <v>24</v>
      </c>
      <c r="C13" s="45">
        <v>0.38700000000000001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0.12590000000000001</v>
      </c>
    </row>
    <row r="24" spans="1:3" ht="15" customHeight="1" x14ac:dyDescent="0.25">
      <c r="B24" s="15" t="s">
        <v>33</v>
      </c>
      <c r="C24" s="45">
        <v>0.54390000000000005</v>
      </c>
    </row>
    <row r="25" spans="1:3" ht="15" customHeight="1" x14ac:dyDescent="0.25">
      <c r="B25" s="15" t="s">
        <v>34</v>
      </c>
      <c r="C25" s="45">
        <v>0.28079999999999999</v>
      </c>
    </row>
    <row r="26" spans="1:3" ht="15" customHeight="1" x14ac:dyDescent="0.25">
      <c r="B26" s="15" t="s">
        <v>35</v>
      </c>
      <c r="C26" s="45">
        <v>4.9400000000000013E-2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0.33982819689320298</v>
      </c>
    </row>
    <row r="30" spans="1:3" ht="14.25" customHeight="1" x14ac:dyDescent="0.25">
      <c r="B30" s="25" t="s">
        <v>38</v>
      </c>
      <c r="C30" s="99">
        <v>6.2561187718748801E-2</v>
      </c>
    </row>
    <row r="31" spans="1:3" ht="14.25" customHeight="1" x14ac:dyDescent="0.25">
      <c r="B31" s="25" t="s">
        <v>39</v>
      </c>
      <c r="C31" s="99">
        <v>0.10830365549783399</v>
      </c>
    </row>
    <row r="32" spans="1:3" ht="14.25" customHeight="1" x14ac:dyDescent="0.25">
      <c r="B32" s="25" t="s">
        <v>40</v>
      </c>
      <c r="C32" s="99">
        <v>0.489306959890214</v>
      </c>
    </row>
    <row r="33" spans="1:5" ht="13" customHeight="1" x14ac:dyDescent="0.25">
      <c r="B33" s="27" t="s">
        <v>41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12.301032837272601</v>
      </c>
    </row>
    <row r="38" spans="1:5" ht="15" customHeight="1" x14ac:dyDescent="0.25">
      <c r="B38" s="11" t="s">
        <v>45</v>
      </c>
      <c r="C38" s="43">
        <v>16.361929983581401</v>
      </c>
      <c r="D38" s="12"/>
      <c r="E38" s="13"/>
    </row>
    <row r="39" spans="1:5" ht="15" customHeight="1" x14ac:dyDescent="0.25">
      <c r="B39" s="11" t="s">
        <v>46</v>
      </c>
      <c r="C39" s="43">
        <v>18.311708848745699</v>
      </c>
      <c r="D39" s="12"/>
      <c r="E39" s="12"/>
    </row>
    <row r="40" spans="1:5" ht="15" customHeight="1" x14ac:dyDescent="0.25">
      <c r="B40" s="11" t="s">
        <v>47</v>
      </c>
      <c r="C40" s="100">
        <v>0.6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6.8350214669999998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5.8377999999999998E-3</v>
      </c>
      <c r="D45" s="12"/>
    </row>
    <row r="46" spans="1:5" ht="15.75" customHeight="1" x14ac:dyDescent="0.25">
      <c r="B46" s="11" t="s">
        <v>52</v>
      </c>
      <c r="C46" s="45">
        <v>6.3494200000000001E-2</v>
      </c>
      <c r="D46" s="12"/>
    </row>
    <row r="47" spans="1:5" ht="15.75" customHeight="1" x14ac:dyDescent="0.25">
      <c r="B47" s="11" t="s">
        <v>53</v>
      </c>
      <c r="C47" s="45">
        <v>3.3033100000000003E-2</v>
      </c>
      <c r="D47" s="12"/>
      <c r="E47" s="13"/>
    </row>
    <row r="48" spans="1:5" ht="15" customHeight="1" x14ac:dyDescent="0.25">
      <c r="B48" s="11" t="s">
        <v>54</v>
      </c>
      <c r="C48" s="46">
        <v>0.89763490000000001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0.58899100000000004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0.17313998999999899</v>
      </c>
    </row>
    <row r="63" spans="1:4" ht="15.75" customHeight="1" x14ac:dyDescent="0.3">
      <c r="A63" s="4"/>
    </row>
  </sheetData>
  <sheetProtection algorithmName="SHA-512" hashValue="dfdrGD6Rz7HD2kXGNN4GPxbpsEPvdBT2n6zN+zWetDCU4nHe1nP01q3VED8g5IJi/9spWuo2rRBfxb/87A+F2w==" saltValue="OczfWKBeIgN2Ds2vn7st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0.12478129387534501</v>
      </c>
      <c r="C2" s="98">
        <v>0.95</v>
      </c>
      <c r="D2" s="56">
        <v>46.514149795651832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42.714114955724838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233.86921568365631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0.6968996460704564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13.73182685574543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13.73182685574543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13.73182685574543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13.73182685574543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13.73182685574543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13.73182685574543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0.143436674789057</v>
      </c>
      <c r="C16" s="98">
        <v>0.95</v>
      </c>
      <c r="D16" s="56">
        <v>0.47098850075500898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5.4458602900381443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5.4458602900381443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0.61718570709999998</v>
      </c>
      <c r="C21" s="98">
        <v>0.95</v>
      </c>
      <c r="D21" s="56">
        <v>7.0380951679412087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23.53711431198905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7.1143999100000008E-2</v>
      </c>
      <c r="C23" s="98">
        <v>0.95</v>
      </c>
      <c r="D23" s="56">
        <v>4.58111376863544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0.65917453839683204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0.138760551610252</v>
      </c>
      <c r="C27" s="98">
        <v>0.95</v>
      </c>
      <c r="D27" s="56">
        <v>19.73010065732856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0.36409789999999997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87.366174813676366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2.4513909123146012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0.41442689999999999</v>
      </c>
      <c r="C32" s="98">
        <v>0.95</v>
      </c>
      <c r="D32" s="56">
        <v>0.98014443964829323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0.96507066955391396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0.97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0.21817230000000001</v>
      </c>
      <c r="C38" s="98">
        <v>0.95</v>
      </c>
      <c r="D38" s="56">
        <v>3.4726556862575531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0.59765410000000008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jeql5MBL1fiP3bTmE5FagjKuRqM65C/Y0mPCPFKfvNtQcx7itsQWF/BlKNPwR4tGwDBVj+KDr71oqBJIbyLcRA==" saltValue="58vYUtXQ7u/t/xLl/uBw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zBkl0PcVRQ5yx5GO7cJNMDN5e1LtjE4P4yWncWo8R+kdCB+roKiFTBS6YRlb3ECplmSKbTGfgC+QuE/7fHKqmQ==" saltValue="Zzb1+1p1L8s5X8jxmJck0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o5KrFjd9gXvzy9iOcW1aiXXcqFFerBCv6Hmc5SI7F9FbJklTwjGRQffAXJD/OCN81Rb4nhncesC95HhH9YMj6A==" saltValue="kIztaIM5LJ+NKjHWBLBbE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8.8649191799999999E-2</v>
      </c>
      <c r="C3" s="21">
        <f>frac_mam_1_5months * 2.6</f>
        <v>8.8649191799999999E-2</v>
      </c>
      <c r="D3" s="21">
        <f>frac_mam_6_11months * 2.6</f>
        <v>5.4077023000000009E-2</v>
      </c>
      <c r="E3" s="21">
        <f>frac_mam_12_23months * 2.6</f>
        <v>2.7900259400000002E-2</v>
      </c>
      <c r="F3" s="21">
        <f>frac_mam_24_59months * 2.6</f>
        <v>2.4484555940000003E-2</v>
      </c>
    </row>
    <row r="4" spans="1:6" ht="15.75" customHeight="1" x14ac:dyDescent="0.25">
      <c r="A4" s="3" t="s">
        <v>208</v>
      </c>
      <c r="B4" s="21">
        <f>frac_sam_1month * 2.6</f>
        <v>4.2762699199999997E-2</v>
      </c>
      <c r="C4" s="21">
        <f>frac_sam_1_5months * 2.6</f>
        <v>4.2762699199999997E-2</v>
      </c>
      <c r="D4" s="21">
        <f>frac_sam_6_11months * 2.6</f>
        <v>2.3834063760000003E-2</v>
      </c>
      <c r="E4" s="21">
        <f>frac_sam_12_23months * 2.6</f>
        <v>2.4217430640000003E-2</v>
      </c>
      <c r="F4" s="21">
        <f>frac_sam_24_59months * 2.6</f>
        <v>1.0756682300000002E-2</v>
      </c>
    </row>
  </sheetData>
  <sheetProtection algorithmName="SHA-512" hashValue="+JKAOp4xBNFFFV932hdKNPx7sUrGN38w+ndx+udPZbzYpNSGUSmHU0Pm7qpH1RJkHxOtF8xV2yg+L2kCvyEgug==" saltValue="ETDjDzifdUXKIHiCs62W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9.0000000000000011E-3</v>
      </c>
      <c r="E2" s="60">
        <f>food_insecure</f>
        <v>9.0000000000000011E-3</v>
      </c>
      <c r="F2" s="60">
        <f>food_insecure</f>
        <v>9.0000000000000011E-3</v>
      </c>
      <c r="G2" s="60">
        <f>food_insecure</f>
        <v>9.0000000000000011E-3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9.0000000000000011E-3</v>
      </c>
      <c r="F5" s="60">
        <f>food_insecure</f>
        <v>9.0000000000000011E-3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9.0000000000000011E-3</v>
      </c>
      <c r="F8" s="60">
        <f>food_insecure</f>
        <v>9.0000000000000011E-3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9.0000000000000011E-3</v>
      </c>
      <c r="F9" s="60">
        <f>food_insecure</f>
        <v>9.0000000000000011E-3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0.54400000000000004</v>
      </c>
      <c r="E10" s="60">
        <f>IF(ISBLANK(comm_deliv), frac_children_health_facility,1)</f>
        <v>0.54400000000000004</v>
      </c>
      <c r="F10" s="60">
        <f>IF(ISBLANK(comm_deliv), frac_children_health_facility,1)</f>
        <v>0.54400000000000004</v>
      </c>
      <c r="G10" s="60">
        <f>IF(ISBLANK(comm_deliv), frac_children_health_facility,1)</f>
        <v>0.54400000000000004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9.0000000000000011E-3</v>
      </c>
      <c r="I15" s="60">
        <f>food_insecure</f>
        <v>9.0000000000000011E-3</v>
      </c>
      <c r="J15" s="60">
        <f>food_insecure</f>
        <v>9.0000000000000011E-3</v>
      </c>
      <c r="K15" s="60">
        <f>food_insecure</f>
        <v>9.0000000000000011E-3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0.36899999999999999</v>
      </c>
      <c r="I18" s="60">
        <f>frac_PW_health_facility</f>
        <v>0.36899999999999999</v>
      </c>
      <c r="J18" s="60">
        <f>frac_PW_health_facility</f>
        <v>0.36899999999999999</v>
      </c>
      <c r="K18" s="60">
        <f>frac_PW_health_facility</f>
        <v>0.36899999999999999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0.38700000000000001</v>
      </c>
      <c r="M24" s="60">
        <f>famplan_unmet_need</f>
        <v>0.38700000000000001</v>
      </c>
      <c r="N24" s="60">
        <f>famplan_unmet_need</f>
        <v>0.38700000000000001</v>
      </c>
      <c r="O24" s="60">
        <f>famplan_unmet_need</f>
        <v>0.38700000000000001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0.19767765577011123</v>
      </c>
      <c r="M25" s="60">
        <f>(1-food_insecure)*(0.49)+food_insecure*(0.7)</f>
        <v>0.49188999999999994</v>
      </c>
      <c r="N25" s="60">
        <f>(1-food_insecure)*(0.49)+food_insecure*(0.7)</f>
        <v>0.49188999999999994</v>
      </c>
      <c r="O25" s="60">
        <f>(1-food_insecure)*(0.49)+food_insecure*(0.7)</f>
        <v>0.49188999999999994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8.4718995330047675E-2</v>
      </c>
      <c r="M26" s="60">
        <f>(1-food_insecure)*(0.21)+food_insecure*(0.3)</f>
        <v>0.21081</v>
      </c>
      <c r="N26" s="60">
        <f>(1-food_insecure)*(0.21)+food_insecure*(0.3)</f>
        <v>0.21081</v>
      </c>
      <c r="O26" s="60">
        <f>(1-food_insecure)*(0.21)+food_insecure*(0.3)</f>
        <v>0.21081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0.11947705190277109</v>
      </c>
      <c r="M27" s="60">
        <f>(1-food_insecure)*(0.3)</f>
        <v>0.29730000000000001</v>
      </c>
      <c r="N27" s="60">
        <f>(1-food_insecure)*(0.3)</f>
        <v>0.29730000000000001</v>
      </c>
      <c r="O27" s="60">
        <f>(1-food_insecure)*(0.3)</f>
        <v>0.29730000000000001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0.59812629699706998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Qd6xCztfr0F/KjlFTXYAMuS9puOQCQWgGodQZSc3sg2vrKvKR7zjPR6e0kaXl8K1cgpvymJwnd+PbzyYmVEWJQ==" saltValue="JWwG87oQUnBGZq0Z9R/Q6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vswbAcNz2j8gJUci5CpD5dZHsEbOfTsHy13UitfPaNra0XOKb4N1VKLwQs7voa8kH85i9zymz6KqxSHdKdBEug==" saltValue="x58ynTmJFTLQCF4A1pDuF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GPHHRJQOG8wW88XHa+2PS0GtsOeb542uW7E0oNE7+XZS0pA+hxVZKgI5as5KySV3+D8/US4hE9dTf+uhd126gg==" saltValue="KjmnfzgjzwY1w5pYxV91H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3J3n3nDnuLVpDY8Rir++vmKlLRbxkgIS3+QAN7+dcEfGZSM72sy1YYzr45FpRAHodmsDGXWfcND1BADtyffIKQ==" saltValue="kiU4voF9iAl65qO2blMyE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VxorxazhwApTcVGTV/Qd4oArJNKI65P6GJpL0pf1u6PsavwrCyJ95SuIc35k90E2vTy79tn5IorI6iOaZAHkg==" saltValue="LnMQxpzV2nDSXnX+965l2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6slHc5VWcKp2nliXrjpkFIvWwv9BTLL3CCRB4bACCx4BeGMlF2tiA5mUR3AaIOhGhD8IvXDwADyoyWqikxeJA==" saltValue="3UJdlnrvqWw1Ex2E9JIhz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156286.95439999999</v>
      </c>
      <c r="C2" s="49">
        <v>348000</v>
      </c>
      <c r="D2" s="49">
        <v>675000</v>
      </c>
      <c r="E2" s="49">
        <v>556000</v>
      </c>
      <c r="F2" s="49">
        <v>397000</v>
      </c>
      <c r="G2" s="17">
        <f t="shared" ref="G2:G11" si="0">C2+D2+E2+F2</f>
        <v>1976000</v>
      </c>
      <c r="H2" s="17">
        <f t="shared" ref="H2:H11" si="1">(B2 + stillbirth*B2/(1000-stillbirth))/(1-abortion)</f>
        <v>178821.05758553054</v>
      </c>
      <c r="I2" s="17">
        <f t="shared" ref="I2:I11" si="2">G2-H2</f>
        <v>1797178.9424144696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155037.00380000001</v>
      </c>
      <c r="C3" s="50">
        <v>351000</v>
      </c>
      <c r="D3" s="50">
        <v>673000</v>
      </c>
      <c r="E3" s="50">
        <v>572000</v>
      </c>
      <c r="F3" s="50">
        <v>409000</v>
      </c>
      <c r="G3" s="17">
        <f t="shared" si="0"/>
        <v>2005000</v>
      </c>
      <c r="H3" s="17">
        <f t="shared" si="1"/>
        <v>177390.88390865669</v>
      </c>
      <c r="I3" s="17">
        <f t="shared" si="2"/>
        <v>1827609.1160913433</v>
      </c>
    </row>
    <row r="4" spans="1:9" ht="15.75" customHeight="1" x14ac:dyDescent="0.25">
      <c r="A4" s="5">
        <f t="shared" si="3"/>
        <v>2023</v>
      </c>
      <c r="B4" s="49">
        <v>153660.72</v>
      </c>
      <c r="C4" s="50">
        <v>355000</v>
      </c>
      <c r="D4" s="50">
        <v>670000</v>
      </c>
      <c r="E4" s="50">
        <v>588000</v>
      </c>
      <c r="F4" s="50">
        <v>422000</v>
      </c>
      <c r="G4" s="17">
        <f t="shared" si="0"/>
        <v>2035000</v>
      </c>
      <c r="H4" s="17">
        <f t="shared" si="1"/>
        <v>175816.16178550399</v>
      </c>
      <c r="I4" s="17">
        <f t="shared" si="2"/>
        <v>1859183.8382144959</v>
      </c>
    </row>
    <row r="5" spans="1:9" ht="15.75" customHeight="1" x14ac:dyDescent="0.25">
      <c r="A5" s="5">
        <f t="shared" si="3"/>
        <v>2024</v>
      </c>
      <c r="B5" s="49">
        <v>152140.61199999999</v>
      </c>
      <c r="C5" s="50">
        <v>359000</v>
      </c>
      <c r="D5" s="50">
        <v>667000</v>
      </c>
      <c r="E5" s="50">
        <v>600000</v>
      </c>
      <c r="F5" s="50">
        <v>434000</v>
      </c>
      <c r="G5" s="17">
        <f t="shared" si="0"/>
        <v>2060000</v>
      </c>
      <c r="H5" s="17">
        <f t="shared" si="1"/>
        <v>174076.87829093597</v>
      </c>
      <c r="I5" s="17">
        <f t="shared" si="2"/>
        <v>1885923.1217090641</v>
      </c>
    </row>
    <row r="6" spans="1:9" ht="15.75" customHeight="1" x14ac:dyDescent="0.25">
      <c r="A6" s="5">
        <f t="shared" si="3"/>
        <v>2025</v>
      </c>
      <c r="B6" s="49">
        <v>150539.9</v>
      </c>
      <c r="C6" s="50">
        <v>362000</v>
      </c>
      <c r="D6" s="50">
        <v>666000</v>
      </c>
      <c r="E6" s="50">
        <v>612000</v>
      </c>
      <c r="F6" s="50">
        <v>448000</v>
      </c>
      <c r="G6" s="17">
        <f t="shared" si="0"/>
        <v>2088000</v>
      </c>
      <c r="H6" s="17">
        <f t="shared" si="1"/>
        <v>172245.36897636295</v>
      </c>
      <c r="I6" s="17">
        <f t="shared" si="2"/>
        <v>1915754.631023637</v>
      </c>
    </row>
    <row r="7" spans="1:9" ht="15.75" customHeight="1" x14ac:dyDescent="0.25">
      <c r="A7" s="5">
        <f t="shared" si="3"/>
        <v>2026</v>
      </c>
      <c r="B7" s="49">
        <v>149347.101</v>
      </c>
      <c r="C7" s="50">
        <v>364000</v>
      </c>
      <c r="D7" s="50">
        <v>666000</v>
      </c>
      <c r="E7" s="50">
        <v>622000</v>
      </c>
      <c r="F7" s="50">
        <v>463000</v>
      </c>
      <c r="G7" s="17">
        <f t="shared" si="0"/>
        <v>2115000</v>
      </c>
      <c r="H7" s="17">
        <f t="shared" si="1"/>
        <v>170880.58725490814</v>
      </c>
      <c r="I7" s="17">
        <f t="shared" si="2"/>
        <v>1944119.4127450918</v>
      </c>
    </row>
    <row r="8" spans="1:9" ht="15.75" customHeight="1" x14ac:dyDescent="0.25">
      <c r="A8" s="5">
        <f t="shared" si="3"/>
        <v>2027</v>
      </c>
      <c r="B8" s="49">
        <v>148069.728</v>
      </c>
      <c r="C8" s="50">
        <v>364000</v>
      </c>
      <c r="D8" s="50">
        <v>668000</v>
      </c>
      <c r="E8" s="50">
        <v>630000</v>
      </c>
      <c r="F8" s="50">
        <v>478000</v>
      </c>
      <c r="G8" s="17">
        <f t="shared" si="0"/>
        <v>2140000</v>
      </c>
      <c r="H8" s="17">
        <f t="shared" si="1"/>
        <v>169419.03730233447</v>
      </c>
      <c r="I8" s="17">
        <f t="shared" si="2"/>
        <v>1970580.9626976654</v>
      </c>
    </row>
    <row r="9" spans="1:9" ht="15.75" customHeight="1" x14ac:dyDescent="0.25">
      <c r="A9" s="5">
        <f t="shared" si="3"/>
        <v>2028</v>
      </c>
      <c r="B9" s="49">
        <v>146690.31299999999</v>
      </c>
      <c r="C9" s="50">
        <v>364000</v>
      </c>
      <c r="D9" s="50">
        <v>670000</v>
      </c>
      <c r="E9" s="50">
        <v>636000</v>
      </c>
      <c r="F9" s="50">
        <v>493000</v>
      </c>
      <c r="G9" s="17">
        <f t="shared" si="0"/>
        <v>2163000</v>
      </c>
      <c r="H9" s="17">
        <f t="shared" si="1"/>
        <v>167840.73250974106</v>
      </c>
      <c r="I9" s="17">
        <f t="shared" si="2"/>
        <v>1995159.2674902589</v>
      </c>
    </row>
    <row r="10" spans="1:9" ht="15.75" customHeight="1" x14ac:dyDescent="0.25">
      <c r="A10" s="5">
        <f t="shared" si="3"/>
        <v>2029</v>
      </c>
      <c r="B10" s="49">
        <v>145211.11799999999</v>
      </c>
      <c r="C10" s="50">
        <v>364000</v>
      </c>
      <c r="D10" s="50">
        <v>673000</v>
      </c>
      <c r="E10" s="50">
        <v>640000</v>
      </c>
      <c r="F10" s="50">
        <v>508000</v>
      </c>
      <c r="G10" s="17">
        <f t="shared" si="0"/>
        <v>2185000</v>
      </c>
      <c r="H10" s="17">
        <f t="shared" si="1"/>
        <v>166148.26102169708</v>
      </c>
      <c r="I10" s="17">
        <f t="shared" si="2"/>
        <v>2018851.738978303</v>
      </c>
    </row>
    <row r="11" spans="1:9" ht="15.75" customHeight="1" x14ac:dyDescent="0.25">
      <c r="A11" s="5">
        <f t="shared" si="3"/>
        <v>2030</v>
      </c>
      <c r="B11" s="49">
        <v>143634.405</v>
      </c>
      <c r="C11" s="50">
        <v>364000</v>
      </c>
      <c r="D11" s="50">
        <v>677000</v>
      </c>
      <c r="E11" s="50">
        <v>642000</v>
      </c>
      <c r="F11" s="50">
        <v>524000</v>
      </c>
      <c r="G11" s="17">
        <f t="shared" si="0"/>
        <v>2207000</v>
      </c>
      <c r="H11" s="17">
        <f t="shared" si="1"/>
        <v>164344.21098277168</v>
      </c>
      <c r="I11" s="17">
        <f t="shared" si="2"/>
        <v>2042655.7890172284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PzeyE8xBPYiAkrnewF+DYwr9aDQL4hSLIMX3h6wY+o+4oYgwI3uBrcpxJEE5AoyXVqkVlcj+8L+j6DZvObDNg==" saltValue="BfzV7GWSA6lmMyJMAolV8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2.9015790236817907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2.9015790236817907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1.9563280826936895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1.9563280826936895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2.2564004263611834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2.2564004263611834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1.6318596260654734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1.6318596260654734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3.6146711575624613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3.6146711575624613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2.314951113703823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2.314951113703823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giM7bMr/iWUiyScOLM2qfCvEP4gxGYkM6ebJaEC4U2X/7gepN6Tc5wq7yyFCjVY23UWER4IQQUq++Ps4NtL3Dg==" saltValue="kJfEi0OotO0RDNyziidxz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z+W928tV8tLQoiGrmMnqihnGa8yIvP5EOaarahJ7jsKwnOiYLNjUsMhy19upfHr2HGjnrSEu4ymwDpmBlyS9Hw==" saltValue="a+dTeb5HtfoHTsZCfc9w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yYl8rbclXSQocbltrZcT1J4Hu/doUncPHimLLUnARIT9CnLET7AEjXu4hlDFmZ638bcBP1Y3ggzsO7YM1FfgCg==" saltValue="1d/CUYNB/F7QybVl7kNL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0.61723120094770201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0.61723120094770201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0.86931077884210328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0.86931077884210328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0.86931077884210328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0.86931077884210328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0.41612197357040781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0.41612197357040781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0.83713305332884491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0.83713305332884491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0.83713305332884491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0.83713305332884491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0.91251964922184237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0.91251964922184237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0.90168452850143799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0.90168452850143799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0.90168452850143799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0.90168452850143799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P4kfyWVkroOi8JGtOLStjdIIRm2cUaeKyFRLbRqaGii7JjM8g1CTBxHRZ5KVhzI1rW/5aio5popdjrO7Mmhq6g==" saltValue="Uv8BBlh2jcCzrybAa9ad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jY6td5e9gDCSaQiPMKjuR1OiXscK37w32XJOf8VJ3yLW4DNKVhkBXdpP+hABxrlWgYXu6FcDtX2oJEaptIK3rA==" saltValue="Si8WegRnDCF5/TJD3sen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0.55529585642214974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0.63535638413844242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0.63535638413844242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0.60753532182103587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0.60753532182103587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0.60753532182103587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0.60753532182103587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0.62239723810551306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0.62239723810551306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0.62239723810551306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0.62239723810551306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0.66014143987155249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0.73048769665676527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0.73048769665676527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0.70657276995305152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0.70657276995305152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0.70657276995305152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0.70657276995305152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0.71941638608305269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0.71941638608305269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0.71941638608305269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0.71941638608305269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0.36307855137414374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0.44303506501762474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0.44303506501762474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0.41407245121516278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0.41407245121516278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0.41407245121516278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0.41407245121516278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0.42937951224353094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0.42937951224353094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0.42937951224353094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0.42937951224353094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0.53119146406472451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0.61256378480801044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0.61256378480801044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0.5841419462156916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0.5841419462156916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0.5841419462156916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0.5841419462156916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0.59930546280219033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0.59930546280219033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0.59930546280219033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0.59930546280219033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0.94012359964523529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0.95634924871770122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0.95634924871770122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0.95113529009349451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0.95113529009349451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0.95113529009349451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0.95113529009349451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0.95397149301133843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0.95397149301133843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0.95397149301133843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0.95397149301133843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0.84812590696958534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0.88626562487449834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0.88626562487449834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0.87378518238041136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0.87378518238041136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0.87378518238041136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0.87378518238041136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0.8805470943080691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0.8805470943080691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0.8805470943080691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0.8805470943080691</v>
      </c>
    </row>
  </sheetData>
  <sheetProtection algorithmName="SHA-512" hashValue="QoQhA2TkPTC6Aj/FQD+QupA++sglspHI7al5XXn6WBtm7ryItz6xmNHpwfRQxVM/oDh++prWis/R19N1FdCcTQ==" saltValue="TGLmJ88vvPYuCLbYIK3a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0.85799134651297615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0.85888752926253698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0.85886949086465036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0.85950010424694345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0.8557708516165986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0.85745020972025432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0.85869596906114798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0.85885691920567808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0.77219221186167852</v>
      </c>
      <c r="E10" s="90">
        <f>E3*0.9</f>
        <v>0.77299877633628333</v>
      </c>
      <c r="F10" s="90">
        <f>F3*0.9</f>
        <v>0.77298254177818537</v>
      </c>
      <c r="G10" s="90">
        <f>G3*0.9</f>
        <v>0.77355009382224915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0.77019376645493876</v>
      </c>
      <c r="E12" s="90">
        <f>E5*0.9</f>
        <v>0.77170518874822891</v>
      </c>
      <c r="F12" s="90">
        <f>F5*0.9</f>
        <v>0.77282637215503325</v>
      </c>
      <c r="G12" s="90">
        <f>G5*0.9</f>
        <v>0.77297122728511025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0.90089091383862496</v>
      </c>
      <c r="E17" s="90">
        <f>E3*1.05</f>
        <v>0.90183190572566385</v>
      </c>
      <c r="F17" s="90">
        <f>F3*1.05</f>
        <v>0.90181296540788292</v>
      </c>
      <c r="G17" s="90">
        <f>G3*1.05</f>
        <v>0.90247510945929066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0.89855939419742858</v>
      </c>
      <c r="E19" s="90">
        <f>E5*1.05</f>
        <v>0.90032272020626702</v>
      </c>
      <c r="F19" s="90">
        <f>F5*1.05</f>
        <v>0.90163076751420546</v>
      </c>
      <c r="G19" s="90">
        <f>G5*1.05</f>
        <v>0.90179976516596205</v>
      </c>
    </row>
  </sheetData>
  <sheetProtection algorithmName="SHA-512" hashValue="GGYsbkFMa6qkg9dwE6zSvv7C4Pc0JPtErvrKOkCdu0CGvUSOXqIR5LNqhKyH00HJ0+F2mRLGSlgHQQN+MoXWdw==" saltValue="sI5M2R673eJiRelUXBaBH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ABX4GGAbgRLZWpThrLlgxRjLO80mfOBdcdk6dHT5rSeNyUXGj63sVZu0ziH8QeleDJxGZ+k0IVTydxat4ukZGg==" saltValue="ZmkjgunR7XF39rVbX5l4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SfqQkpiI43WoZZAxCIqYb7J/O7T/q4nrHfg/1apl3jaT9+9YOFFBNp+9U2eYGqNmTG3lP2x9tJfxF8yWBc70g==" saltValue="T17XIcRYzhmMaTm1ic+Gu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7.663297009602181E-2</v>
      </c>
    </row>
    <row r="5" spans="1:8" ht="15.75" customHeight="1" x14ac:dyDescent="0.25">
      <c r="B5" s="19" t="s">
        <v>80</v>
      </c>
      <c r="C5" s="101">
        <v>3.8092956289079848E-2</v>
      </c>
    </row>
    <row r="6" spans="1:8" ht="15.75" customHeight="1" x14ac:dyDescent="0.25">
      <c r="B6" s="19" t="s">
        <v>81</v>
      </c>
      <c r="C6" s="101">
        <v>0.25007799537184888</v>
      </c>
    </row>
    <row r="7" spans="1:8" ht="15.75" customHeight="1" x14ac:dyDescent="0.25">
      <c r="B7" s="19" t="s">
        <v>82</v>
      </c>
      <c r="C7" s="101">
        <v>0.47414589933038431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0.14158262098607469</v>
      </c>
    </row>
    <row r="10" spans="1:8" ht="15.75" customHeight="1" x14ac:dyDescent="0.25">
      <c r="B10" s="19" t="s">
        <v>85</v>
      </c>
      <c r="C10" s="101">
        <v>1.9467557926590381E-2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8.0479982724714988E-2</v>
      </c>
      <c r="D14" s="55">
        <v>8.0479982724714988E-2</v>
      </c>
      <c r="E14" s="55">
        <v>8.0479982724714988E-2</v>
      </c>
      <c r="F14" s="55">
        <v>8.0479982724714988E-2</v>
      </c>
    </row>
    <row r="15" spans="1:8" ht="15.75" customHeight="1" x14ac:dyDescent="0.25">
      <c r="B15" s="19" t="s">
        <v>88</v>
      </c>
      <c r="C15" s="101">
        <v>0.38463735668551458</v>
      </c>
      <c r="D15" s="101">
        <v>0.38463735668551458</v>
      </c>
      <c r="E15" s="101">
        <v>0.38463735668551458</v>
      </c>
      <c r="F15" s="101">
        <v>0.38463735668551458</v>
      </c>
    </row>
    <row r="16" spans="1:8" ht="15.75" customHeight="1" x14ac:dyDescent="0.25">
      <c r="B16" s="19" t="s">
        <v>89</v>
      </c>
      <c r="C16" s="101">
        <v>2.852145464530664E-2</v>
      </c>
      <c r="D16" s="101">
        <v>2.852145464530664E-2</v>
      </c>
      <c r="E16" s="101">
        <v>2.852145464530664E-2</v>
      </c>
      <c r="F16" s="101">
        <v>2.852145464530664E-2</v>
      </c>
    </row>
    <row r="17" spans="1:8" ht="15.75" customHeight="1" x14ac:dyDescent="0.25">
      <c r="B17" s="19" t="s">
        <v>90</v>
      </c>
      <c r="C17" s="101">
        <v>9.4526946547894303E-4</v>
      </c>
      <c r="D17" s="101">
        <v>9.4526946547894303E-4</v>
      </c>
      <c r="E17" s="101">
        <v>9.4526946547894303E-4</v>
      </c>
      <c r="F17" s="101">
        <v>9.4526946547894303E-4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2.302350120605564E-3</v>
      </c>
      <c r="D19" s="101">
        <v>2.302350120605564E-3</v>
      </c>
      <c r="E19" s="101">
        <v>2.302350120605564E-3</v>
      </c>
      <c r="F19" s="101">
        <v>2.302350120605564E-3</v>
      </c>
    </row>
    <row r="20" spans="1:8" ht="15.75" customHeight="1" x14ac:dyDescent="0.25">
      <c r="B20" s="19" t="s">
        <v>93</v>
      </c>
      <c r="C20" s="101">
        <v>1.205827648686366E-2</v>
      </c>
      <c r="D20" s="101">
        <v>1.205827648686366E-2</v>
      </c>
      <c r="E20" s="101">
        <v>1.205827648686366E-2</v>
      </c>
      <c r="F20" s="101">
        <v>1.205827648686366E-2</v>
      </c>
    </row>
    <row r="21" spans="1:8" ht="15.75" customHeight="1" x14ac:dyDescent="0.25">
      <c r="B21" s="19" t="s">
        <v>94</v>
      </c>
      <c r="C21" s="101">
        <v>0.14827050744448941</v>
      </c>
      <c r="D21" s="101">
        <v>0.14827050744448941</v>
      </c>
      <c r="E21" s="101">
        <v>0.14827050744448941</v>
      </c>
      <c r="F21" s="101">
        <v>0.14827050744448941</v>
      </c>
    </row>
    <row r="22" spans="1:8" ht="15.75" customHeight="1" x14ac:dyDescent="0.25">
      <c r="B22" s="19" t="s">
        <v>95</v>
      </c>
      <c r="C22" s="101">
        <v>0.3427848024270263</v>
      </c>
      <c r="D22" s="101">
        <v>0.3427848024270263</v>
      </c>
      <c r="E22" s="101">
        <v>0.3427848024270263</v>
      </c>
      <c r="F22" s="101">
        <v>0.3427848024270263</v>
      </c>
    </row>
    <row r="23" spans="1:8" ht="15.75" customHeight="1" x14ac:dyDescent="0.25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8.6989028999999995E-2</v>
      </c>
    </row>
    <row r="27" spans="1:8" ht="15.75" customHeight="1" x14ac:dyDescent="0.25">
      <c r="B27" s="19" t="s">
        <v>102</v>
      </c>
      <c r="C27" s="101">
        <v>5.4674084999999983E-2</v>
      </c>
    </row>
    <row r="28" spans="1:8" ht="15.75" customHeight="1" x14ac:dyDescent="0.25">
      <c r="B28" s="19" t="s">
        <v>103</v>
      </c>
      <c r="C28" s="101">
        <v>7.8007822000000004E-2</v>
      </c>
    </row>
    <row r="29" spans="1:8" ht="15.75" customHeight="1" x14ac:dyDescent="0.25">
      <c r="B29" s="19" t="s">
        <v>104</v>
      </c>
      <c r="C29" s="101">
        <v>0.25304623700000001</v>
      </c>
    </row>
    <row r="30" spans="1:8" ht="15.75" customHeight="1" x14ac:dyDescent="0.25">
      <c r="B30" s="19" t="s">
        <v>2</v>
      </c>
      <c r="C30" s="101">
        <v>6.4168437999999994E-2</v>
      </c>
    </row>
    <row r="31" spans="1:8" ht="15.75" customHeight="1" x14ac:dyDescent="0.25">
      <c r="B31" s="19" t="s">
        <v>105</v>
      </c>
      <c r="C31" s="101">
        <v>3.8459681000000003E-2</v>
      </c>
    </row>
    <row r="32" spans="1:8" ht="15.75" customHeight="1" x14ac:dyDescent="0.25">
      <c r="B32" s="19" t="s">
        <v>106</v>
      </c>
      <c r="C32" s="101">
        <v>7.8795084000000001E-2</v>
      </c>
    </row>
    <row r="33" spans="2:3" ht="15.75" customHeight="1" x14ac:dyDescent="0.25">
      <c r="B33" s="19" t="s">
        <v>107</v>
      </c>
      <c r="C33" s="101">
        <v>6.8855599000000017E-2</v>
      </c>
    </row>
    <row r="34" spans="2:3" ht="15.75" customHeight="1" x14ac:dyDescent="0.25">
      <c r="B34" s="19" t="s">
        <v>108</v>
      </c>
      <c r="C34" s="101">
        <v>0.27700402600000001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I9y7i9ju3B8vfY8KZh2sLveriWI8xS4lOJHmeGRYQBfotNb1Y5X5SWtEgNvvtDBYonuwsppv+KcgDFemNw/jkA==" saltValue="fSWCLmNAqs1OFDStVZgk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0.72671792628404508</v>
      </c>
      <c r="D2" s="52">
        <f>IFERROR(1-_xlfn.NORM.DIST(_xlfn.NORM.INV(SUM(D4:D5), 0, 1) + 1, 0, 1, TRUE), "")</f>
        <v>0.72671792628404508</v>
      </c>
      <c r="E2" s="52">
        <f>IFERROR(1-_xlfn.NORM.DIST(_xlfn.NORM.INV(SUM(E4:E5), 0, 1) + 1, 0, 1, TRUE), "")</f>
        <v>0.62659136286067285</v>
      </c>
      <c r="F2" s="52">
        <f>IFERROR(1-_xlfn.NORM.DIST(_xlfn.NORM.INV(SUM(F4:F5), 0, 1) + 1, 0, 1, TRUE), "")</f>
        <v>0.51965403947390543</v>
      </c>
      <c r="G2" s="52">
        <f>IFERROR(1-_xlfn.NORM.DIST(_xlfn.NORM.INV(SUM(G4:G5), 0, 1) + 1, 0, 1, TRUE), "")</f>
        <v>0.56275776040323966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0.21880554371595493</v>
      </c>
      <c r="D3" s="52">
        <f>IFERROR(_xlfn.NORM.DIST(_xlfn.NORM.INV(SUM(D4:D5), 0, 1) + 1, 0, 1, TRUE) - SUM(D4:D5), "")</f>
        <v>0.21880554371595493</v>
      </c>
      <c r="E3" s="52">
        <f>IFERROR(_xlfn.NORM.DIST(_xlfn.NORM.INV(SUM(E4:E5), 0, 1) + 1, 0, 1, TRUE) - SUM(E4:E5), "")</f>
        <v>0.28046415313932715</v>
      </c>
      <c r="F3" s="52">
        <f>IFERROR(_xlfn.NORM.DIST(_xlfn.NORM.INV(SUM(F4:F5), 0, 1) + 1, 0, 1, TRUE) - SUM(F4:F5), "")</f>
        <v>0.33332254952609458</v>
      </c>
      <c r="G3" s="52">
        <f>IFERROR(_xlfn.NORM.DIST(_xlfn.NORM.INV(SUM(G4:G5), 0, 1) + 1, 0, 1, TRUE) - SUM(G4:G5), "")</f>
        <v>0.31380305359676042</v>
      </c>
    </row>
    <row r="4" spans="1:15" ht="15.75" customHeight="1" x14ac:dyDescent="0.25">
      <c r="B4" s="5" t="s">
        <v>114</v>
      </c>
      <c r="C4" s="45">
        <v>3.5780458000000001E-2</v>
      </c>
      <c r="D4" s="53">
        <v>3.5780458000000001E-2</v>
      </c>
      <c r="E4" s="53">
        <v>3.1043935000000002E-2</v>
      </c>
      <c r="F4" s="53">
        <v>0.11139776</v>
      </c>
      <c r="G4" s="53">
        <v>9.334521300000001E-2</v>
      </c>
    </row>
    <row r="5" spans="1:15" ht="15.75" customHeight="1" x14ac:dyDescent="0.25">
      <c r="B5" s="5" t="s">
        <v>115</v>
      </c>
      <c r="C5" s="45">
        <v>1.8696072000000001E-2</v>
      </c>
      <c r="D5" s="53">
        <v>1.8696072000000001E-2</v>
      </c>
      <c r="E5" s="53">
        <v>6.1900548999999999E-2</v>
      </c>
      <c r="F5" s="53">
        <v>3.5625651000000001E-2</v>
      </c>
      <c r="G5" s="53">
        <v>3.0093973E-2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0.73878724235456128</v>
      </c>
      <c r="D8" s="52">
        <f>IFERROR(1-_xlfn.NORM.DIST(_xlfn.NORM.INV(SUM(D10:D11), 0, 1) + 1, 0, 1, TRUE), "")</f>
        <v>0.73878724235456128</v>
      </c>
      <c r="E8" s="52">
        <f>IFERROR(1-_xlfn.NORM.DIST(_xlfn.NORM.INV(SUM(E10:E11), 0, 1) + 1, 0, 1, TRUE), "")</f>
        <v>0.8109213034353947</v>
      </c>
      <c r="F8" s="52">
        <f>IFERROR(1-_xlfn.NORM.DIST(_xlfn.NORM.INV(SUM(F10:F11), 0, 1) + 1, 0, 1, TRUE), "")</f>
        <v>0.85378708761415101</v>
      </c>
      <c r="G8" s="52">
        <f>IFERROR(1-_xlfn.NORM.DIST(_xlfn.NORM.INV(SUM(G10:G11), 0, 1) + 1, 0, 1, TRUE), "")</f>
        <v>0.88685092647358732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0.21066972264543871</v>
      </c>
      <c r="D9" s="52">
        <f>IFERROR(_xlfn.NORM.DIST(_xlfn.NORM.INV(SUM(D10:D11), 0, 1) + 1, 0, 1, TRUE) - SUM(D10:D11), "")</f>
        <v>0.21066972264543871</v>
      </c>
      <c r="E9" s="52">
        <f>IFERROR(_xlfn.NORM.DIST(_xlfn.NORM.INV(SUM(E10:E11), 0, 1) + 1, 0, 1, TRUE) - SUM(E10:E11), "")</f>
        <v>0.15911289396460529</v>
      </c>
      <c r="F9" s="52">
        <f>IFERROR(_xlfn.NORM.DIST(_xlfn.NORM.INV(SUM(F10:F11), 0, 1) + 1, 0, 1, TRUE) - SUM(F10:F11), "")</f>
        <v>0.12616764698584898</v>
      </c>
      <c r="G9" s="52">
        <f>IFERROR(_xlfn.NORM.DIST(_xlfn.NORM.INV(SUM(G10:G11), 0, 1) + 1, 0, 1, TRUE) - SUM(G10:G11), "")</f>
        <v>9.9594751126412723E-2</v>
      </c>
    </row>
    <row r="10" spans="1:15" ht="15.75" customHeight="1" x14ac:dyDescent="0.25">
      <c r="B10" s="5" t="s">
        <v>119</v>
      </c>
      <c r="C10" s="45">
        <v>3.4095843000000001E-2</v>
      </c>
      <c r="D10" s="53">
        <v>3.4095843000000001E-2</v>
      </c>
      <c r="E10" s="53">
        <v>2.0798855000000002E-2</v>
      </c>
      <c r="F10" s="53">
        <v>1.0730869000000001E-2</v>
      </c>
      <c r="G10" s="53">
        <v>9.4171369000000012E-3</v>
      </c>
    </row>
    <row r="11" spans="1:15" ht="15.75" customHeight="1" x14ac:dyDescent="0.25">
      <c r="B11" s="5" t="s">
        <v>120</v>
      </c>
      <c r="C11" s="45">
        <v>1.6447191999999999E-2</v>
      </c>
      <c r="D11" s="53">
        <v>1.6447191999999999E-2</v>
      </c>
      <c r="E11" s="53">
        <v>9.166947600000001E-3</v>
      </c>
      <c r="F11" s="53">
        <v>9.314396400000001E-3</v>
      </c>
      <c r="G11" s="53">
        <v>4.1371855000000004E-3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0.50327564699999994</v>
      </c>
      <c r="D14" s="54">
        <v>0.51439987297800005</v>
      </c>
      <c r="E14" s="54">
        <v>0.51439987297800005</v>
      </c>
      <c r="F14" s="54">
        <v>0.32239856251900001</v>
      </c>
      <c r="G14" s="54">
        <v>0.32239856251900001</v>
      </c>
      <c r="H14" s="45">
        <v>0.39800000000000002</v>
      </c>
      <c r="I14" s="55">
        <v>0.39800000000000002</v>
      </c>
      <c r="J14" s="55">
        <v>0.39800000000000002</v>
      </c>
      <c r="K14" s="55">
        <v>0.39800000000000002</v>
      </c>
      <c r="L14" s="45">
        <v>0.35899999999999999</v>
      </c>
      <c r="M14" s="55">
        <v>0.35899999999999999</v>
      </c>
      <c r="N14" s="55">
        <v>0.35899999999999999</v>
      </c>
      <c r="O14" s="55">
        <v>0.35899999999999999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0.29642482660217701</v>
      </c>
      <c r="D15" s="52">
        <f t="shared" si="0"/>
        <v>0.30297689558518526</v>
      </c>
      <c r="E15" s="52">
        <f t="shared" si="0"/>
        <v>0.30297689558518526</v>
      </c>
      <c r="F15" s="52">
        <f t="shared" si="0"/>
        <v>0.18988985173662834</v>
      </c>
      <c r="G15" s="52">
        <f t="shared" si="0"/>
        <v>0.18988985173662834</v>
      </c>
      <c r="H15" s="52">
        <f t="shared" si="0"/>
        <v>0.23441841800000002</v>
      </c>
      <c r="I15" s="52">
        <f t="shared" si="0"/>
        <v>0.23441841800000002</v>
      </c>
      <c r="J15" s="52">
        <f t="shared" si="0"/>
        <v>0.23441841800000002</v>
      </c>
      <c r="K15" s="52">
        <f t="shared" si="0"/>
        <v>0.23441841800000002</v>
      </c>
      <c r="L15" s="52">
        <f t="shared" si="0"/>
        <v>0.21144776900000001</v>
      </c>
      <c r="M15" s="52">
        <f t="shared" si="0"/>
        <v>0.21144776900000001</v>
      </c>
      <c r="N15" s="52">
        <f t="shared" si="0"/>
        <v>0.21144776900000001</v>
      </c>
      <c r="O15" s="52">
        <f t="shared" si="0"/>
        <v>0.21144776900000001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VFgc1lKfHiCPF3QFhGv3286mER3pnJaUHqMg+VP+nNFS6wm0Ft2PlBzVtMpydqqB55Q4ZjW311wqyY8U0S0+TQ==" saltValue="SB4dibEe/+uzAcRNrx/R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0.70550790000000008</v>
      </c>
      <c r="D2" s="53">
        <v>0.41442689999999999</v>
      </c>
      <c r="E2" s="53"/>
      <c r="F2" s="53"/>
      <c r="G2" s="53"/>
    </row>
    <row r="3" spans="1:7" x14ac:dyDescent="0.25">
      <c r="B3" s="3" t="s">
        <v>130</v>
      </c>
      <c r="C3" s="53">
        <v>0.14739630000000001</v>
      </c>
      <c r="D3" s="53">
        <v>0.24610799999999999</v>
      </c>
      <c r="E3" s="53"/>
      <c r="F3" s="53"/>
      <c r="G3" s="53"/>
    </row>
    <row r="4" spans="1:7" x14ac:dyDescent="0.25">
      <c r="B4" s="3" t="s">
        <v>131</v>
      </c>
      <c r="C4" s="53">
        <v>0.1441006</v>
      </c>
      <c r="D4" s="53">
        <v>0.319693</v>
      </c>
      <c r="E4" s="53">
        <v>0.8713654279708859</v>
      </c>
      <c r="F4" s="53">
        <v>0.39406397938728299</v>
      </c>
      <c r="G4" s="53"/>
    </row>
    <row r="5" spans="1:7" x14ac:dyDescent="0.25">
      <c r="B5" s="3" t="s">
        <v>132</v>
      </c>
      <c r="C5" s="52">
        <v>2.9952400000000001E-3</v>
      </c>
      <c r="D5" s="52">
        <v>1.9772100000000001E-2</v>
      </c>
      <c r="E5" s="52">
        <f>1-SUM(E2:E4)</f>
        <v>0.1286345720291141</v>
      </c>
      <c r="F5" s="52">
        <f>1-SUM(F2:F4)</f>
        <v>0.60593602061271701</v>
      </c>
      <c r="G5" s="52">
        <f>1-SUM(G2:G4)</f>
        <v>1</v>
      </c>
    </row>
  </sheetData>
  <sheetProtection algorithmName="SHA-512" hashValue="jFmvQumzzxMoeJQLt3pRaYBpk+FtiCQu8Dw4Q7Nc9GGmqwlxzoxztI2ckpRaDRccjgQrbL1ynp2GysdIes4DKw==" saltValue="4+y+W6DskIW8fqPPsU6uD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DJMBmKMI/34cZcBDtXQ0+W1PXNn7m25bhsEF4qy98kF8mlaUOgT44gq4So0dd3WObBU8Ka+Ioxd3vCasg08wg==" saltValue="GPyt1qwThMXPQnykvyWNL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Dk4CZV2Trhtwhj2qgxMcsDzyN+H9Xiw6ratHPEG3A8fOJkSiCRmhivg6wBgZmBGnZE13jQG/rwYQXnmLgyF4Gw==" saltValue="91Y/cLigQS6ffhM432Ajz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pK5PU8i2AOXu1P/fiN+y71owKjK2pbUM5W10zsnOFKhCMbVXVq1UKLDYPUu7oBKI/QHIEwDrJ8Rf4zNtIQGLkQ==" saltValue="EMrtWOt0Pdb3XDyu9eOnw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r7mgv5RTOF4vIcFhyzlWE1UsbVYLeiQwaJdGAEHEgUH0NpGZQsTgWQg4aXjfY8gOeaaVFV1pSHjAe1TFl7GPQA==" saltValue="VLqEIZk/CfoYKdpfXylO8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2024-03-15T03:03:14Z</dcterms:modified>
</cp:coreProperties>
</file>