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7F23D45F-34A0-491A-A657-56CF7B3AE0A2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F17" i="26"/>
  <c r="C17" i="26"/>
  <c r="D12" i="26"/>
  <c r="C12" i="26"/>
  <c r="C10" i="26"/>
  <c r="G5" i="26"/>
  <c r="G19" i="26" s="1"/>
  <c r="F5" i="26"/>
  <c r="F19" i="26" s="1"/>
  <c r="E5" i="26"/>
  <c r="E12" i="26" s="1"/>
  <c r="D5" i="26"/>
  <c r="G3" i="26"/>
  <c r="G10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I39" i="2"/>
  <c r="H39" i="2"/>
  <c r="G39" i="2"/>
  <c r="A39" i="2"/>
  <c r="H38" i="2"/>
  <c r="I38" i="2" s="1"/>
  <c r="G38" i="2"/>
  <c r="A29" i="2"/>
  <c r="A27" i="2"/>
  <c r="A26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A16" i="2" l="1"/>
  <c r="A32" i="2"/>
  <c r="E10" i="26"/>
  <c r="A34" i="2"/>
  <c r="A19" i="2"/>
  <c r="F12" i="26"/>
  <c r="A18" i="2"/>
  <c r="A35" i="2"/>
  <c r="A21" i="2"/>
  <c r="A37" i="2"/>
  <c r="A3" i="2"/>
  <c r="A24" i="2"/>
  <c r="A14" i="2"/>
  <c r="A22" i="2"/>
  <c r="A30" i="2"/>
  <c r="A38" i="2"/>
  <c r="A40" i="2"/>
  <c r="D10" i="26"/>
  <c r="G12" i="26"/>
  <c r="E19" i="26"/>
  <c r="A15" i="2"/>
  <c r="A23" i="2"/>
  <c r="A31" i="2"/>
  <c r="A17" i="2"/>
  <c r="A25" i="2"/>
  <c r="A33" i="2"/>
  <c r="A4" i="2"/>
  <c r="A5" i="2" s="1"/>
  <c r="A6" i="2"/>
  <c r="A7" i="2" s="1"/>
  <c r="A8" i="2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<sst xmlns="http://schemas.openxmlformats.org/spreadsheetml/2006/main" count="2092" uniqueCount="337">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</sst>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751522.8203125</v>
      </c>
    </row>
    <row r="8" spans="1:3" ht="15" customHeight="1" x14ac:dyDescent="0.25">
      <c r="B8" s="5" t="s">
        <v>19</v>
      </c>
      <c r="C8" s="44">
        <v>0.40899999999999997</v>
      </c>
    </row>
    <row r="9" spans="1:3" ht="15" customHeight="1" x14ac:dyDescent="0.25">
      <c r="B9" s="5" t="s">
        <v>20</v>
      </c>
      <c r="C9" s="45">
        <v>1</v>
      </c>
    </row>
    <row r="10" spans="1:3" ht="15" customHeight="1" x14ac:dyDescent="0.25">
      <c r="B10" s="5" t="s">
        <v>21</v>
      </c>
      <c r="C10" s="45">
        <v>0.14480130195617699</v>
      </c>
    </row>
    <row r="11" spans="1:3" ht="15" customHeight="1" x14ac:dyDescent="0.25">
      <c r="B11" s="5" t="s">
        <v>22</v>
      </c>
      <c r="C11" s="45">
        <v>0.78099999999999992</v>
      </c>
    </row>
    <row r="12" spans="1:3" ht="15" customHeight="1" x14ac:dyDescent="0.25">
      <c r="B12" s="5" t="s">
        <v>23</v>
      </c>
      <c r="C12" s="45">
        <v>0.50700000000000001</v>
      </c>
    </row>
    <row r="13" spans="1:3" ht="15" customHeight="1" x14ac:dyDescent="0.25">
      <c r="B13" s="5" t="s">
        <v>24</v>
      </c>
      <c r="C13" s="45">
        <v>0.628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0.1414</v>
      </c>
    </row>
    <row r="24" spans="1:3" ht="15" customHeight="1" x14ac:dyDescent="0.25">
      <c r="B24" s="15" t="s">
        <v>33</v>
      </c>
      <c r="C24" s="45">
        <v>0.44040000000000012</v>
      </c>
    </row>
    <row r="25" spans="1:3" ht="15" customHeight="1" x14ac:dyDescent="0.25">
      <c r="B25" s="15" t="s">
        <v>34</v>
      </c>
      <c r="C25" s="45">
        <v>0.33069999999999999</v>
      </c>
    </row>
    <row r="26" spans="1:3" ht="15" customHeight="1" x14ac:dyDescent="0.25">
      <c r="B26" s="15" t="s">
        <v>35</v>
      </c>
      <c r="C26" s="45">
        <v>8.7499999999999994E-2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0.24765214499010299</v>
      </c>
    </row>
    <row r="30" spans="1:3" ht="14.25" customHeight="1" x14ac:dyDescent="0.25">
      <c r="B30" s="25" t="s">
        <v>38</v>
      </c>
      <c r="C30" s="99">
        <v>3.6736298558651202E-2</v>
      </c>
    </row>
    <row r="31" spans="1:3" ht="14.25" customHeight="1" x14ac:dyDescent="0.25">
      <c r="B31" s="25" t="s">
        <v>39</v>
      </c>
      <c r="C31" s="99">
        <v>7.9440757172969098E-2</v>
      </c>
    </row>
    <row r="32" spans="1:3" ht="14.25" customHeight="1" x14ac:dyDescent="0.25">
      <c r="B32" s="25" t="s">
        <v>40</v>
      </c>
      <c r="C32" s="99">
        <v>0.63617079927827702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32.416897502547101</v>
      </c>
    </row>
    <row r="38" spans="1:5" ht="15" customHeight="1" x14ac:dyDescent="0.25">
      <c r="B38" s="11" t="s">
        <v>45</v>
      </c>
      <c r="C38" s="43">
        <v>62.182780398053403</v>
      </c>
      <c r="D38" s="12"/>
      <c r="E38" s="13"/>
    </row>
    <row r="39" spans="1:5" ht="15" customHeight="1" x14ac:dyDescent="0.25">
      <c r="B39" s="11" t="s">
        <v>46</v>
      </c>
      <c r="C39" s="43">
        <v>84.622621053808203</v>
      </c>
      <c r="D39" s="12"/>
      <c r="E39" s="12"/>
    </row>
    <row r="40" spans="1:5" ht="15" customHeight="1" x14ac:dyDescent="0.25">
      <c r="B40" s="11" t="s">
        <v>47</v>
      </c>
      <c r="C40" s="100">
        <v>6.61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24.184323089999999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2.8663E-3</v>
      </c>
      <c r="D45" s="12"/>
    </row>
    <row r="46" spans="1:5" ht="15.75" customHeight="1" x14ac:dyDescent="0.25">
      <c r="B46" s="11" t="s">
        <v>52</v>
      </c>
      <c r="C46" s="45">
        <v>8.5713700000000004E-2</v>
      </c>
      <c r="D46" s="12"/>
    </row>
    <row r="47" spans="1:5" ht="15.75" customHeight="1" x14ac:dyDescent="0.25">
      <c r="B47" s="11" t="s">
        <v>53</v>
      </c>
      <c r="C47" s="45">
        <v>0.1424289</v>
      </c>
      <c r="D47" s="12"/>
      <c r="E47" s="13"/>
    </row>
    <row r="48" spans="1:5" ht="15" customHeight="1" x14ac:dyDescent="0.25">
      <c r="B48" s="11" t="s">
        <v>54</v>
      </c>
      <c r="C48" s="46">
        <v>0.76899109999999993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0.44132399999999999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0.14607059</v>
      </c>
    </row>
    <row r="63" spans="1:4" ht="15.75" customHeight="1" x14ac:dyDescent="0.3">
      <c r="A63" s="4"/>
    </row>
  </sheetData>
  <sheetProtection algorithmName="SHA-512" hashValue="xd/6x0Sb/fTywam525mARGN7NpT9c8myRXJXT3tFViEo1m/FRg1Ne/lJgyY0sVU4/nKHIiYUwrXGCnvn6/tM4A==" saltValue="XQ3MjUTypZKf+aJsyRNA1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0.386006930273469</v>
      </c>
      <c r="C2" s="98">
        <v>0.95</v>
      </c>
      <c r="D2" s="56">
        <v>34.501397074255429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47.355822967277753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45.537074135700493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0.19737964912578659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15.01507229777283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15.01507229777283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15.01507229777283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15.01507229777283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15.01507229777283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15.01507229777283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0.44127789989404298</v>
      </c>
      <c r="C16" s="98">
        <v>0.95</v>
      </c>
      <c r="D16" s="56">
        <v>0.21765422515374999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1.160813804607514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1.160813804607514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0.1875018883</v>
      </c>
      <c r="C21" s="98">
        <v>0.95</v>
      </c>
      <c r="D21" s="56">
        <v>1.6155396039007119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25.571599410358289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1.9946767090000001E-2</v>
      </c>
      <c r="C23" s="98">
        <v>0.95</v>
      </c>
      <c r="D23" s="56">
        <v>4.9100556870350216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0.51452737605960008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0.39436395960480702</v>
      </c>
      <c r="C27" s="98">
        <v>0.95</v>
      </c>
      <c r="D27" s="56">
        <v>21.725060175997658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0.541289978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59.948870706228909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0.15140000000000001</v>
      </c>
      <c r="C31" s="98">
        <v>0.95</v>
      </c>
      <c r="D31" s="56">
        <v>1.2819039793957061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0.51254100999999996</v>
      </c>
      <c r="C32" s="98">
        <v>0.95</v>
      </c>
      <c r="D32" s="56">
        <v>0.40073342145631469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0.16973517699445101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0.62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0.2335766792</v>
      </c>
      <c r="C38" s="98">
        <v>0.95</v>
      </c>
      <c r="D38" s="56">
        <v>7.1322114997143746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8.6074304579999997E-2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7z803hBrwOtByDjxPQR1Di/fycaXSvkiLlSNK9EDFNjUMiapBXUJsafbHcC2WppgpqQQ1aoLssAMANY9jkowiw==" saltValue="Pdvi+vvpOrDdyPjnz6jkA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Etai49HC/jJBujZbmYVezcSMfusXIbjL/9bQriP+/t8SVeW/qGpYaMH6dG66Z93IaD23n6Kws6KxRP8XBPJ+Iw==" saltValue="svBgdPXMg22y7rAcfqjmR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Y62T0gvKbrYqpnHD82xBXS+NJnFZLi8Dgg4LXmVKFg3CzDgiIrhUBl+aa0oCucPuqOXH8DGx4pLV4MZWeFRukQ==" saltValue="6gHZ8/1RvWzjva7/WfLvp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6.3506502800000003E-2</v>
      </c>
      <c r="C3" s="21">
        <f>frac_mam_1_5months * 2.6</f>
        <v>6.3506502800000003E-2</v>
      </c>
      <c r="D3" s="21">
        <f>frac_mam_6_11months * 2.6</f>
        <v>0.14519638900000001</v>
      </c>
      <c r="E3" s="21">
        <f>frac_mam_12_23months * 2.6</f>
        <v>0.1249755338</v>
      </c>
      <c r="F3" s="21">
        <f>frac_mam_24_59months * 2.6</f>
        <v>5.6524967200000005E-2</v>
      </c>
    </row>
    <row r="4" spans="1:6" ht="15.75" customHeight="1" x14ac:dyDescent="0.25">
      <c r="A4" s="3" t="s">
        <v>208</v>
      </c>
      <c r="B4" s="21">
        <f>frac_sam_1month * 2.6</f>
        <v>1.336422464E-2</v>
      </c>
      <c r="C4" s="21">
        <f>frac_sam_1_5months * 2.6</f>
        <v>1.336422464E-2</v>
      </c>
      <c r="D4" s="21">
        <f>frac_sam_6_11months * 2.6</f>
        <v>2.0204078440000002E-2</v>
      </c>
      <c r="E4" s="21">
        <f>frac_sam_12_23months * 2.6</f>
        <v>2.6820879800000003E-2</v>
      </c>
      <c r="F4" s="21">
        <f>frac_sam_24_59months * 2.6</f>
        <v>4.7110421799999996E-3</v>
      </c>
    </row>
  </sheetData>
  <sheetProtection algorithmName="SHA-512" hashValue="0anjoLEZUEnrzEFZDYiuH0E+SABJRP/T5s+N8VOiydEkZ70rMW9w0bFaUJwxhU1IfR+FsQb0zcTgBHjfN/6JQw==" saltValue="8xmesYMcqszkWenw8YMxo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0.40899999999999997</v>
      </c>
      <c r="E2" s="60">
        <f>food_insecure</f>
        <v>0.40899999999999997</v>
      </c>
      <c r="F2" s="60">
        <f>food_insecure</f>
        <v>0.40899999999999997</v>
      </c>
      <c r="G2" s="60">
        <f>food_insecure</f>
        <v>0.40899999999999997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0.40899999999999997</v>
      </c>
      <c r="F5" s="60">
        <f>food_insecure</f>
        <v>0.40899999999999997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0.40899999999999997</v>
      </c>
      <c r="F8" s="60">
        <f>food_insecure</f>
        <v>0.40899999999999997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0.40899999999999997</v>
      </c>
      <c r="F9" s="60">
        <f>food_insecure</f>
        <v>0.40899999999999997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0.50700000000000001</v>
      </c>
      <c r="E10" s="60">
        <f>IF(ISBLANK(comm_deliv), frac_children_health_facility,1)</f>
        <v>0.50700000000000001</v>
      </c>
      <c r="F10" s="60">
        <f>IF(ISBLANK(comm_deliv), frac_children_health_facility,1)</f>
        <v>0.50700000000000001</v>
      </c>
      <c r="G10" s="60">
        <f>IF(ISBLANK(comm_deliv), frac_children_health_facility,1)</f>
        <v>0.50700000000000001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0.40899999999999997</v>
      </c>
      <c r="I15" s="60">
        <f>food_insecure</f>
        <v>0.40899999999999997</v>
      </c>
      <c r="J15" s="60">
        <f>food_insecure</f>
        <v>0.40899999999999997</v>
      </c>
      <c r="K15" s="60">
        <f>food_insecure</f>
        <v>0.40899999999999997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0.78099999999999992</v>
      </c>
      <c r="I18" s="60">
        <f>frac_PW_health_facility</f>
        <v>0.78099999999999992</v>
      </c>
      <c r="J18" s="60">
        <f>frac_PW_health_facility</f>
        <v>0.78099999999999992</v>
      </c>
      <c r="K18" s="60">
        <f>frac_PW_health_facility</f>
        <v>0.78099999999999992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0.628</v>
      </c>
      <c r="M24" s="60">
        <f>famplan_unmet_need</f>
        <v>0.628</v>
      </c>
      <c r="N24" s="60">
        <f>famplan_unmet_need</f>
        <v>0.628</v>
      </c>
      <c r="O24" s="60">
        <f>famplan_unmet_need</f>
        <v>0.628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0.49250037821645715</v>
      </c>
      <c r="M25" s="60">
        <f>(1-food_insecure)*(0.49)+food_insecure*(0.7)</f>
        <v>0.5758899999999999</v>
      </c>
      <c r="N25" s="60">
        <f>(1-food_insecure)*(0.49)+food_insecure*(0.7)</f>
        <v>0.5758899999999999</v>
      </c>
      <c r="O25" s="60">
        <f>(1-food_insecure)*(0.49)+food_insecure*(0.7)</f>
        <v>0.5758899999999999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0.21107159066419592</v>
      </c>
      <c r="M26" s="60">
        <f>(1-food_insecure)*(0.21)+food_insecure*(0.3)</f>
        <v>0.24680999999999997</v>
      </c>
      <c r="N26" s="60">
        <f>(1-food_insecure)*(0.21)+food_insecure*(0.3)</f>
        <v>0.24680999999999997</v>
      </c>
      <c r="O26" s="60">
        <f>(1-food_insecure)*(0.21)+food_insecure*(0.3)</f>
        <v>0.24680999999999997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0.1516267291631698</v>
      </c>
      <c r="M27" s="60">
        <f>(1-food_insecure)*(0.3)</f>
        <v>0.17729999999999999</v>
      </c>
      <c r="N27" s="60">
        <f>(1-food_insecure)*(0.3)</f>
        <v>0.17729999999999999</v>
      </c>
      <c r="O27" s="60">
        <f>(1-food_insecure)*(0.3)</f>
        <v>0.17729999999999999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0.14480130195617696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toVhxjAc7DankmwkNbHl6wAZs++TcPWzqMswmoNi+ZPYHdr0WvI0QDF5sHXXup+VLgckei+OjU1yTbBKSqgqvg==" saltValue="DjTWL/HyTpgwYJ37kh9eo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EFahhU+oDlroAYDHL7vBhjgyyVxwwGFfUZUqyFwTh+vzAAkpG2CT4ilIzVh+M+72U4yBjltjmKVXE+25SaJfpg==" saltValue="a22XIhEkexHoMyfG3tvjp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FgLRdhSvwhn9bl0V9+jjqp74bMTeIYCA5ULtx71b7AIp5eEUf6x3C2Yu5CrCYH3Ga00xsasV3bSjPXpq0ogJjQ==" saltValue="XI+nCq/izIkAL3CLz7jqz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jEycZQaPPahS4pSyEP/H8jg6EVub6UuhGZ6pueTpwyBFOIJf2fSzOBmLEyERpT7/eLdwjpFoAx5LmRfeJHfujA==" saltValue="cVcNyCHhiUhDkZyeDrpxf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gaXpB73A+uT41j0spGewby7XoqvXW5aSDaD5ov9AQipVaXkY7w+iJyAiDGvRZlTILaSyuAk5Gb8HkXVwD0ogNw==" saltValue="bil3lr7z5vtdwe9BsB2Oz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jZi/z23i7szOIXS7AkVmXi0aWnAE8qcrQsAgVN0K0J4g/EcTwdNUk1BMoDIK+zWvZ5Unwz4DYVzMqlryGzAS2A==" saltValue="E0o3SCW+juoo9FRj41PuR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170206.37760000001</v>
      </c>
      <c r="C2" s="49">
        <v>280000</v>
      </c>
      <c r="D2" s="49">
        <v>432000</v>
      </c>
      <c r="E2" s="49">
        <v>318000</v>
      </c>
      <c r="F2" s="49">
        <v>229000</v>
      </c>
      <c r="G2" s="17">
        <f t="shared" ref="G2:G11" si="0">C2+D2+E2+F2</f>
        <v>1259000</v>
      </c>
      <c r="H2" s="17">
        <f t="shared" ref="H2:H11" si="1">(B2 + stillbirth*B2/(1000-stillbirth))/(1-abortion)</f>
        <v>198209.91070187232</v>
      </c>
      <c r="I2" s="17">
        <f t="shared" ref="I2:I11" si="2">G2-H2</f>
        <v>1060790.0892981277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172665.00279999999</v>
      </c>
      <c r="C3" s="50">
        <v>286000</v>
      </c>
      <c r="D3" s="50">
        <v>447000</v>
      </c>
      <c r="E3" s="50">
        <v>325000</v>
      </c>
      <c r="F3" s="50">
        <v>237000</v>
      </c>
      <c r="G3" s="17">
        <f t="shared" si="0"/>
        <v>1295000</v>
      </c>
      <c r="H3" s="17">
        <f t="shared" si="1"/>
        <v>201073.04596280024</v>
      </c>
      <c r="I3" s="17">
        <f t="shared" si="2"/>
        <v>1093926.9540371997</v>
      </c>
    </row>
    <row r="4" spans="1:9" ht="15.75" customHeight="1" x14ac:dyDescent="0.25">
      <c r="A4" s="5">
        <f t="shared" si="3"/>
        <v>2023</v>
      </c>
      <c r="B4" s="49">
        <v>175099.26240000001</v>
      </c>
      <c r="C4" s="50">
        <v>292000</v>
      </c>
      <c r="D4" s="50">
        <v>463000</v>
      </c>
      <c r="E4" s="50">
        <v>332000</v>
      </c>
      <c r="F4" s="50">
        <v>244000</v>
      </c>
      <c r="G4" s="17">
        <f t="shared" si="0"/>
        <v>1331000</v>
      </c>
      <c r="H4" s="17">
        <f t="shared" si="1"/>
        <v>203907.80682631547</v>
      </c>
      <c r="I4" s="17">
        <f t="shared" si="2"/>
        <v>1127092.1931736846</v>
      </c>
    </row>
    <row r="5" spans="1:9" ht="15.75" customHeight="1" x14ac:dyDescent="0.25">
      <c r="A5" s="5">
        <f t="shared" si="3"/>
        <v>2024</v>
      </c>
      <c r="B5" s="49">
        <v>177538.6624</v>
      </c>
      <c r="C5" s="50">
        <v>298000</v>
      </c>
      <c r="D5" s="50">
        <v>480000</v>
      </c>
      <c r="E5" s="50">
        <v>340000</v>
      </c>
      <c r="F5" s="50">
        <v>252000</v>
      </c>
      <c r="G5" s="17">
        <f t="shared" si="0"/>
        <v>1370000</v>
      </c>
      <c r="H5" s="17">
        <f t="shared" si="1"/>
        <v>206748.5538240716</v>
      </c>
      <c r="I5" s="17">
        <f t="shared" si="2"/>
        <v>1163251.4461759285</v>
      </c>
    </row>
    <row r="6" spans="1:9" ht="15.75" customHeight="1" x14ac:dyDescent="0.25">
      <c r="A6" s="5">
        <f t="shared" si="3"/>
        <v>2025</v>
      </c>
      <c r="B6" s="49">
        <v>179948.99</v>
      </c>
      <c r="C6" s="50">
        <v>304000</v>
      </c>
      <c r="D6" s="50">
        <v>495000</v>
      </c>
      <c r="E6" s="50">
        <v>348000</v>
      </c>
      <c r="F6" s="50">
        <v>260000</v>
      </c>
      <c r="G6" s="17">
        <f t="shared" si="0"/>
        <v>1407000</v>
      </c>
      <c r="H6" s="17">
        <f t="shared" si="1"/>
        <v>209555.44522905181</v>
      </c>
      <c r="I6" s="17">
        <f t="shared" si="2"/>
        <v>1197444.5547709481</v>
      </c>
    </row>
    <row r="7" spans="1:9" ht="15.75" customHeight="1" x14ac:dyDescent="0.25">
      <c r="A7" s="5">
        <f t="shared" si="3"/>
        <v>2026</v>
      </c>
      <c r="B7" s="49">
        <v>182367.3542</v>
      </c>
      <c r="C7" s="50">
        <v>309000</v>
      </c>
      <c r="D7" s="50">
        <v>510000</v>
      </c>
      <c r="E7" s="50">
        <v>357000</v>
      </c>
      <c r="F7" s="50">
        <v>268000</v>
      </c>
      <c r="G7" s="17">
        <f t="shared" si="0"/>
        <v>1444000</v>
      </c>
      <c r="H7" s="17">
        <f t="shared" si="1"/>
        <v>212371.69547117321</v>
      </c>
      <c r="I7" s="17">
        <f t="shared" si="2"/>
        <v>1231628.3045288268</v>
      </c>
    </row>
    <row r="8" spans="1:9" ht="15.75" customHeight="1" x14ac:dyDescent="0.25">
      <c r="A8" s="5">
        <f t="shared" si="3"/>
        <v>2027</v>
      </c>
      <c r="B8" s="49">
        <v>184752.33960000001</v>
      </c>
      <c r="C8" s="50">
        <v>314000</v>
      </c>
      <c r="D8" s="50">
        <v>525000</v>
      </c>
      <c r="E8" s="50">
        <v>367000</v>
      </c>
      <c r="F8" s="50">
        <v>277000</v>
      </c>
      <c r="G8" s="17">
        <f t="shared" si="0"/>
        <v>1483000</v>
      </c>
      <c r="H8" s="17">
        <f t="shared" si="1"/>
        <v>215149.07520173903</v>
      </c>
      <c r="I8" s="17">
        <f t="shared" si="2"/>
        <v>1267850.9247982609</v>
      </c>
    </row>
    <row r="9" spans="1:9" ht="15.75" customHeight="1" x14ac:dyDescent="0.25">
      <c r="A9" s="5">
        <f t="shared" si="3"/>
        <v>2028</v>
      </c>
      <c r="B9" s="49">
        <v>187101.9374</v>
      </c>
      <c r="C9" s="50">
        <v>319000</v>
      </c>
      <c r="D9" s="50">
        <v>540000</v>
      </c>
      <c r="E9" s="50">
        <v>378000</v>
      </c>
      <c r="F9" s="50">
        <v>284000</v>
      </c>
      <c r="G9" s="17">
        <f t="shared" si="0"/>
        <v>1521000</v>
      </c>
      <c r="H9" s="17">
        <f t="shared" si="1"/>
        <v>217885.24511904837</v>
      </c>
      <c r="I9" s="17">
        <f t="shared" si="2"/>
        <v>1303114.7548809517</v>
      </c>
    </row>
    <row r="10" spans="1:9" ht="15.75" customHeight="1" x14ac:dyDescent="0.25">
      <c r="A10" s="5">
        <f t="shared" si="3"/>
        <v>2029</v>
      </c>
      <c r="B10" s="49">
        <v>189414.13879999999</v>
      </c>
      <c r="C10" s="50">
        <v>325000</v>
      </c>
      <c r="D10" s="50">
        <v>552000</v>
      </c>
      <c r="E10" s="50">
        <v>391000</v>
      </c>
      <c r="F10" s="50">
        <v>292000</v>
      </c>
      <c r="G10" s="17">
        <f t="shared" si="0"/>
        <v>1560000</v>
      </c>
      <c r="H10" s="17">
        <f t="shared" si="1"/>
        <v>220577.86592140037</v>
      </c>
      <c r="I10" s="17">
        <f t="shared" si="2"/>
        <v>1339422.1340785995</v>
      </c>
    </row>
    <row r="11" spans="1:9" ht="15.75" customHeight="1" x14ac:dyDescent="0.25">
      <c r="A11" s="5">
        <f t="shared" si="3"/>
        <v>2030</v>
      </c>
      <c r="B11" s="49">
        <v>191686.935</v>
      </c>
      <c r="C11" s="50">
        <v>330000</v>
      </c>
      <c r="D11" s="50">
        <v>566000</v>
      </c>
      <c r="E11" s="50">
        <v>405000</v>
      </c>
      <c r="F11" s="50">
        <v>299000</v>
      </c>
      <c r="G11" s="17">
        <f t="shared" si="0"/>
        <v>1600000</v>
      </c>
      <c r="H11" s="17">
        <f t="shared" si="1"/>
        <v>223224.59830709422</v>
      </c>
      <c r="I11" s="17">
        <f t="shared" si="2"/>
        <v>1376775.4016929057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Qo9HfLHfrEUrmfcKyUaQ2y9e54qEYvZgvPfyH4zHmGEViEov7/CexkG4g0oNvxw+b7lNC8j0JP44SHX71kSJpg==" saltValue="m6+q2lMsVswcqUC2rFkws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3.046854926007156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3.046854926007156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2.1488145905361185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2.1488145905361185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2.3523862903975856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2.3523862903975856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1.7590382116042216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1.7590382116042216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3.8144255232598394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3.8144255232598394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2.5796200619871628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2.5796200619871628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0Q128YPHiAhCsHil8rDazM9wkdX39ibXWTLm6FGsr8Mgqt/MQE0XPF+T+AZZn3dDqocnxGL1ueuyDfPjaO5aPQ==" saltValue="SyQmBzYiBTdBbxPG8jU5j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HS3otKaPGt+UC045sVzZ6Ul69olYd9rtNv/rykNujF5wx8wGlt8wTGQVUvzQnhd8wCLIgX39Y83oBSLhuB7rzw==" saltValue="6pZm7JAKLoYgqOZu69F7A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GkwBHtlj5Nw3SJClsTwmBgV9xTfeggbBJjjlhKvuw26saLMvWJQHyt8t0jG5SE9LsQLwwC8c7RiSfmXOKO/Kuw==" saltValue="H7y2YYc/4mt+Epu/tMTnH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0.59530386547746816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0.59530386547746816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0.85851391222995099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0.85851391222995099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0.85851391222995099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0.85851391222995099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0.39398527985240811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0.39398527985240811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0.8242153799959705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0.8242153799959705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0.8242153799959705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0.8242153799959705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0.90490197004024242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0.90490197004024242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0.89323373264082706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0.89323373264082706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0.89323373264082706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0.89323373264082706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Dd7cVBeIfqVXGhMZT+Z6JqdYqsZFGbM7nZcL2iFHl2QkdrxVX0ZK6AFl81MrXSmqHXRvb/v4d2JwNAOKLW1iJQ==" saltValue="IP1pLLUlaUQk6XGkVbS/g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wZdLZftleUkVeEQFhk9gBf3zGhLOT25bYEeKe+7XiMGaBh8jaPbBrfyt7mnrwuN8i5uh5hwoLkLTnstsYQsYWw==" saltValue="NNgPRor6tYIr6VfvbRXD9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0.33590158996053499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0.38802790685919109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0.38802790685919109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0.61568024596464266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0.61568024596464266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0.61568024596464266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0.61568024596464266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0.62781794980859218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0.62781794980859218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0.62781794980859218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0.62781794980859218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0.44034072370669308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0.49655588751851099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0.49655588751851099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0.71363115693012613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0.71363115693012613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0.71363115693012613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0.71363115693012613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0.72406181015452553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0.72406181015452553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0.72406181015452553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0.72406181015452553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0.18759233683349619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0.22448326885998313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0.22448326885998313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0.42241530850556236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0.42241530850556236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0.42241530850556236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0.42241530850556236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0.43505600314403625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0.43505600314403625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0.43505600314403625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0.43505600314403625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0.31458377517311858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0.3652212523432708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0.3652212523432708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0.5924466784404292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0.5924466784404292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0.5924466784404292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0.5924466784404292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0.60484720758693356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0.60484720758693356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0.60484720758693356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0.60484720758693356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0.86413003410010369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0.88855126757318093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0.88855126757318093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0.95270451356592212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0.95270451356592212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0.95270451356592212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0.95270451356592212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0.95497658782566941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0.95497658782566941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0.95497658782566941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0.95497658782566941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0.69344469517466023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0.73928892426438941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0.73928892426438941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0.87751852532304497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0.87751852532304497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0.87751852532304497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0.87751852532304497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0.88295880149812733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0.88295880149812733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0.88295880149812733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0.88295880149812733</v>
      </c>
    </row>
  </sheetData>
  <sheetProtection algorithmName="SHA-512" hashValue="ADfOKZYcsnVHWNdFNIwqXz1uYpzfI0ff7FyR+X1+SH9r81UJe4BkkGu6Yrnz+P/5g4vd4LFbFOrRlAx3Xjf0Ig==" saltValue="u38wnyH2+Bjm6HKRuA/BG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0.85937838576769898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0.85905810114819214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0.85874686977874892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0.85978150202992942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0.85699605964650583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0.85293708313186467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0.8539631184562062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0.85733258734385698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0.77344054719092914</v>
      </c>
      <c r="E10" s="90">
        <f>E3*0.9</f>
        <v>0.77315229103337291</v>
      </c>
      <c r="F10" s="90">
        <f>F3*0.9</f>
        <v>0.772872182800874</v>
      </c>
      <c r="G10" s="90">
        <f>G3*0.9</f>
        <v>0.77380335182693649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0.77129645368185529</v>
      </c>
      <c r="E12" s="90">
        <f>E5*0.9</f>
        <v>0.76764337481867817</v>
      </c>
      <c r="F12" s="90">
        <f>F5*0.9</f>
        <v>0.76856680661058563</v>
      </c>
      <c r="G12" s="90">
        <f>G5*0.9</f>
        <v>0.77159932860947134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0.90234730505608396</v>
      </c>
      <c r="E17" s="90">
        <f>E3*1.05</f>
        <v>0.90201100620560182</v>
      </c>
      <c r="F17" s="90">
        <f>F3*1.05</f>
        <v>0.90168421326768644</v>
      </c>
      <c r="G17" s="90">
        <f>G3*1.05</f>
        <v>0.90277057713142594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0.89984586262883115</v>
      </c>
      <c r="E19" s="90">
        <f>E5*1.05</f>
        <v>0.89558393728845798</v>
      </c>
      <c r="F19" s="90">
        <f>F5*1.05</f>
        <v>0.89666127437901655</v>
      </c>
      <c r="G19" s="90">
        <f>G5*1.05</f>
        <v>0.90019921671104985</v>
      </c>
    </row>
  </sheetData>
  <sheetProtection algorithmName="SHA-512" hashValue="vpsQBojEFP2lkzJZCofZ5Lqn8D3HONcbvepp5jgFMAIGHwuJmANo3+SKLOzrkUIVl3x8BK0MIUXmrRVWC3kT2A==" saltValue="S3VsF896hlKPOZ0wSRth7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YOgnN2QpYCOHBV7KhiJflCHWLyIZUI9PxWOu3uJzWYKhrszHOGNun0HPtkoEw5vHbsr4ih1tspOPq2vnlH4hqA==" saltValue="uHaxiudauOK/ywfKOZ7nP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0LTy1iChTG91GRkKgJgnQZw6JUsSut1zpXkYxID3YqynoLiVybj9Siaf3vleyCEuf63uZaqTwXK4GYz+qmkZUA==" saltValue="wD4zmDrQ1uSL15R4Dve5i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3.7266381809530221E-3</v>
      </c>
    </row>
    <row r="4" spans="1:8" ht="15.75" customHeight="1" x14ac:dyDescent="0.25">
      <c r="B4" s="19" t="s">
        <v>79</v>
      </c>
      <c r="C4" s="101">
        <v>0.195706331436307</v>
      </c>
    </row>
    <row r="5" spans="1:8" ht="15.75" customHeight="1" x14ac:dyDescent="0.25">
      <c r="B5" s="19" t="s">
        <v>80</v>
      </c>
      <c r="C5" s="101">
        <v>6.5721135415244603E-2</v>
      </c>
    </row>
    <row r="6" spans="1:8" ht="15.75" customHeight="1" x14ac:dyDescent="0.25">
      <c r="B6" s="19" t="s">
        <v>81</v>
      </c>
      <c r="C6" s="101">
        <v>0.27883164309684211</v>
      </c>
    </row>
    <row r="7" spans="1:8" ht="15.75" customHeight="1" x14ac:dyDescent="0.25">
      <c r="B7" s="19" t="s">
        <v>82</v>
      </c>
      <c r="C7" s="101">
        <v>0.2847147321761721</v>
      </c>
    </row>
    <row r="8" spans="1:8" ht="15.75" customHeight="1" x14ac:dyDescent="0.25">
      <c r="B8" s="19" t="s">
        <v>83</v>
      </c>
      <c r="C8" s="101">
        <v>4.8816202717355522E-3</v>
      </c>
    </row>
    <row r="9" spans="1:8" ht="15.75" customHeight="1" x14ac:dyDescent="0.25">
      <c r="B9" s="19" t="s">
        <v>84</v>
      </c>
      <c r="C9" s="101">
        <v>8.9211207629896011E-2</v>
      </c>
    </row>
    <row r="10" spans="1:8" ht="15.75" customHeight="1" x14ac:dyDescent="0.25">
      <c r="B10" s="19" t="s">
        <v>85</v>
      </c>
      <c r="C10" s="101">
        <v>7.7206691792849585E-2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0.1055407237395327</v>
      </c>
      <c r="D14" s="55">
        <v>0.1055407237395327</v>
      </c>
      <c r="E14" s="55">
        <v>0.1055407237395327</v>
      </c>
      <c r="F14" s="55">
        <v>0.1055407237395327</v>
      </c>
    </row>
    <row r="15" spans="1:8" ht="15.75" customHeight="1" x14ac:dyDescent="0.25">
      <c r="B15" s="19" t="s">
        <v>88</v>
      </c>
      <c r="C15" s="101">
        <v>0.1600012748932072</v>
      </c>
      <c r="D15" s="101">
        <v>0.1600012748932072</v>
      </c>
      <c r="E15" s="101">
        <v>0.1600012748932072</v>
      </c>
      <c r="F15" s="101">
        <v>0.1600012748932072</v>
      </c>
    </row>
    <row r="16" spans="1:8" ht="15.75" customHeight="1" x14ac:dyDescent="0.25">
      <c r="B16" s="19" t="s">
        <v>89</v>
      </c>
      <c r="C16" s="101">
        <v>3.7722756147763971E-2</v>
      </c>
      <c r="D16" s="101">
        <v>3.7722756147763971E-2</v>
      </c>
      <c r="E16" s="101">
        <v>3.7722756147763971E-2</v>
      </c>
      <c r="F16" s="101">
        <v>3.7722756147763971E-2</v>
      </c>
    </row>
    <row r="17" spans="1:8" ht="15.75" customHeight="1" x14ac:dyDescent="0.25">
      <c r="B17" s="19" t="s">
        <v>90</v>
      </c>
      <c r="C17" s="101">
        <v>0.20039874708894451</v>
      </c>
      <c r="D17" s="101">
        <v>0.20039874708894451</v>
      </c>
      <c r="E17" s="101">
        <v>0.20039874708894451</v>
      </c>
      <c r="F17" s="101">
        <v>0.20039874708894451</v>
      </c>
    </row>
    <row r="18" spans="1:8" ht="15.75" customHeight="1" x14ac:dyDescent="0.25">
      <c r="B18" s="19" t="s">
        <v>91</v>
      </c>
      <c r="C18" s="101">
        <v>0.13227693957349601</v>
      </c>
      <c r="D18" s="101">
        <v>0.13227693957349601</v>
      </c>
      <c r="E18" s="101">
        <v>0.13227693957349601</v>
      </c>
      <c r="F18" s="101">
        <v>0.13227693957349601</v>
      </c>
    </row>
    <row r="19" spans="1:8" ht="15.75" customHeight="1" x14ac:dyDescent="0.25">
      <c r="B19" s="19" t="s">
        <v>92</v>
      </c>
      <c r="C19" s="101">
        <v>1.9285048735738351E-2</v>
      </c>
      <c r="D19" s="101">
        <v>1.9285048735738351E-2</v>
      </c>
      <c r="E19" s="101">
        <v>1.9285048735738351E-2</v>
      </c>
      <c r="F19" s="101">
        <v>1.9285048735738351E-2</v>
      </c>
    </row>
    <row r="20" spans="1:8" ht="15.75" customHeight="1" x14ac:dyDescent="0.25">
      <c r="B20" s="19" t="s">
        <v>93</v>
      </c>
      <c r="C20" s="101">
        <v>1.459804483594266E-2</v>
      </c>
      <c r="D20" s="101">
        <v>1.459804483594266E-2</v>
      </c>
      <c r="E20" s="101">
        <v>1.459804483594266E-2</v>
      </c>
      <c r="F20" s="101">
        <v>1.459804483594266E-2</v>
      </c>
    </row>
    <row r="21" spans="1:8" ht="15.75" customHeight="1" x14ac:dyDescent="0.25">
      <c r="B21" s="19" t="s">
        <v>94</v>
      </c>
      <c r="C21" s="101">
        <v>8.3440749082531351E-2</v>
      </c>
      <c r="D21" s="101">
        <v>8.3440749082531351E-2</v>
      </c>
      <c r="E21" s="101">
        <v>8.3440749082531351E-2</v>
      </c>
      <c r="F21" s="101">
        <v>8.3440749082531351E-2</v>
      </c>
    </row>
    <row r="22" spans="1:8" ht="15.75" customHeight="1" x14ac:dyDescent="0.25">
      <c r="B22" s="19" t="s">
        <v>95</v>
      </c>
      <c r="C22" s="101">
        <v>0.2467357159028431</v>
      </c>
      <c r="D22" s="101">
        <v>0.2467357159028431</v>
      </c>
      <c r="E22" s="101">
        <v>0.2467357159028431</v>
      </c>
      <c r="F22" s="101">
        <v>0.2467357159028431</v>
      </c>
    </row>
    <row r="23" spans="1:8" ht="15.75" customHeight="1" x14ac:dyDescent="0.25">
      <c r="B23" s="27" t="s">
        <v>41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8.7635818000000004E-2</v>
      </c>
    </row>
    <row r="27" spans="1:8" ht="15.75" customHeight="1" x14ac:dyDescent="0.25">
      <c r="B27" s="19" t="s">
        <v>102</v>
      </c>
      <c r="C27" s="101">
        <v>8.6621349999999996E-3</v>
      </c>
    </row>
    <row r="28" spans="1:8" ht="15.75" customHeight="1" x14ac:dyDescent="0.25">
      <c r="B28" s="19" t="s">
        <v>103</v>
      </c>
      <c r="C28" s="101">
        <v>0.15441808500000001</v>
      </c>
    </row>
    <row r="29" spans="1:8" ht="15.75" customHeight="1" x14ac:dyDescent="0.25">
      <c r="B29" s="19" t="s">
        <v>104</v>
      </c>
      <c r="C29" s="101">
        <v>0.167759189</v>
      </c>
    </row>
    <row r="30" spans="1:8" ht="15.75" customHeight="1" x14ac:dyDescent="0.25">
      <c r="B30" s="19" t="s">
        <v>2</v>
      </c>
      <c r="C30" s="101">
        <v>0.10583751800000001</v>
      </c>
    </row>
    <row r="31" spans="1:8" ht="15.75" customHeight="1" x14ac:dyDescent="0.25">
      <c r="B31" s="19" t="s">
        <v>105</v>
      </c>
      <c r="C31" s="101">
        <v>0.109709026</v>
      </c>
    </row>
    <row r="32" spans="1:8" ht="15.75" customHeight="1" x14ac:dyDescent="0.25">
      <c r="B32" s="19" t="s">
        <v>106</v>
      </c>
      <c r="C32" s="101">
        <v>1.8596574000000001E-2</v>
      </c>
    </row>
    <row r="33" spans="2:3" ht="15.75" customHeight="1" x14ac:dyDescent="0.25">
      <c r="B33" s="19" t="s">
        <v>107</v>
      </c>
      <c r="C33" s="101">
        <v>8.3747772999999998E-2</v>
      </c>
    </row>
    <row r="34" spans="2:3" ht="15.75" customHeight="1" x14ac:dyDescent="0.25">
      <c r="B34" s="19" t="s">
        <v>108</v>
      </c>
      <c r="C34" s="101">
        <v>0.26363388300000001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ItWXwAmLqQOCvCgD8foMSDA/wRj5OyAXiPPN+SfdM+UOwOefCf0zqU8c9nHBM1RMBVNTUQTAkfR0POreKAM18w==" saltValue="4Y/T37f908LvVeMW3IMkp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0.42176259196145005</v>
      </c>
      <c r="D2" s="52">
        <f>IFERROR(1-_xlfn.NORM.DIST(_xlfn.NORM.INV(SUM(D4:D5), 0, 1) + 1, 0, 1, TRUE), "")</f>
        <v>0.42176259196145005</v>
      </c>
      <c r="E2" s="52">
        <f>IFERROR(1-_xlfn.NORM.DIST(_xlfn.NORM.INV(SUM(E4:E5), 0, 1) + 1, 0, 1, TRUE), "")</f>
        <v>0.47769671740403652</v>
      </c>
      <c r="F2" s="52">
        <f>IFERROR(1-_xlfn.NORM.DIST(_xlfn.NORM.INV(SUM(F4:F5), 0, 1) + 1, 0, 1, TRUE), "")</f>
        <v>0.3219406135117121</v>
      </c>
      <c r="G2" s="52">
        <f>IFERROR(1-_xlfn.NORM.DIST(_xlfn.NORM.INV(SUM(G4:G5), 0, 1) + 1, 0, 1, TRUE), "")</f>
        <v>0.28503442868467932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0.36713836003854994</v>
      </c>
      <c r="D3" s="52">
        <f>IFERROR(_xlfn.NORM.DIST(_xlfn.NORM.INV(SUM(D4:D5), 0, 1) + 1, 0, 1, TRUE) - SUM(D4:D5), "")</f>
        <v>0.36713836003854994</v>
      </c>
      <c r="E3" s="52">
        <f>IFERROR(_xlfn.NORM.DIST(_xlfn.NORM.INV(SUM(E4:E5), 0, 1) + 1, 0, 1, TRUE) - SUM(E4:E5), "")</f>
        <v>0.34973501659596351</v>
      </c>
      <c r="F3" s="52">
        <f>IFERROR(_xlfn.NORM.DIST(_xlfn.NORM.INV(SUM(F4:F5), 0, 1) + 1, 0, 1, TRUE) - SUM(F4:F5), "")</f>
        <v>0.38267453248828792</v>
      </c>
      <c r="G3" s="52">
        <f>IFERROR(_xlfn.NORM.DIST(_xlfn.NORM.INV(SUM(G4:G5), 0, 1) + 1, 0, 1, TRUE) - SUM(G4:G5), "")</f>
        <v>0.38211300131532067</v>
      </c>
    </row>
    <row r="4" spans="1:15" ht="15.75" customHeight="1" x14ac:dyDescent="0.25">
      <c r="B4" s="5" t="s">
        <v>114</v>
      </c>
      <c r="C4" s="45">
        <v>0.17876478000000001</v>
      </c>
      <c r="D4" s="53">
        <v>0.17876478000000001</v>
      </c>
      <c r="E4" s="53">
        <v>0.1215649</v>
      </c>
      <c r="F4" s="53">
        <v>0.21801988999999999</v>
      </c>
      <c r="G4" s="53">
        <v>0.21965978999999999</v>
      </c>
    </row>
    <row r="5" spans="1:15" ht="15.75" customHeight="1" x14ac:dyDescent="0.25">
      <c r="B5" s="5" t="s">
        <v>115</v>
      </c>
      <c r="C5" s="45">
        <v>3.2334267999999999E-2</v>
      </c>
      <c r="D5" s="53">
        <v>3.2334267999999999E-2</v>
      </c>
      <c r="E5" s="53">
        <v>5.1003366000000001E-2</v>
      </c>
      <c r="F5" s="53">
        <v>7.7364963999999994E-2</v>
      </c>
      <c r="G5" s="53">
        <v>0.11319278000000001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0.81251859065326515</v>
      </c>
      <c r="D8" s="52">
        <f>IFERROR(1-_xlfn.NORM.DIST(_xlfn.NORM.INV(SUM(D10:D11), 0, 1) + 1, 0, 1, TRUE), "")</f>
        <v>0.81251859065326515</v>
      </c>
      <c r="E8" s="52">
        <f>IFERROR(1-_xlfn.NORM.DIST(_xlfn.NORM.INV(SUM(E10:E11), 0, 1) + 1, 0, 1, TRUE), "")</f>
        <v>0.70024738265545183</v>
      </c>
      <c r="F8" s="52">
        <f>IFERROR(1-_xlfn.NORM.DIST(_xlfn.NORM.INV(SUM(F10:F11), 0, 1) + 1, 0, 1, TRUE), "")</f>
        <v>0.71514936229529336</v>
      </c>
      <c r="G8" s="52">
        <f>IFERROR(1-_xlfn.NORM.DIST(_xlfn.NORM.INV(SUM(G10:G11), 0, 1) + 1, 0, 1, TRUE), "")</f>
        <v>0.83777594603078298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0.15791574494673483</v>
      </c>
      <c r="D9" s="52">
        <f>IFERROR(_xlfn.NORM.DIST(_xlfn.NORM.INV(SUM(D10:D11), 0, 1) + 1, 0, 1, TRUE) - SUM(D10:D11), "")</f>
        <v>0.15791574494673483</v>
      </c>
      <c r="E9" s="52">
        <f>IFERROR(_xlfn.NORM.DIST(_xlfn.NORM.INV(SUM(E10:E11), 0, 1) + 1, 0, 1, TRUE) - SUM(E10:E11), "")</f>
        <v>0.23613705294454823</v>
      </c>
      <c r="F9" s="52">
        <f>IFERROR(_xlfn.NORM.DIST(_xlfn.NORM.INV(SUM(F10:F11), 0, 1) + 1, 0, 1, TRUE) - SUM(F10:F11), "")</f>
        <v>0.22646740170470664</v>
      </c>
      <c r="G9" s="52">
        <f>IFERROR(_xlfn.NORM.DIST(_xlfn.NORM.INV(SUM(G10:G11), 0, 1) + 1, 0, 1, TRUE) - SUM(G10:G11), "")</f>
        <v>0.13867174266921697</v>
      </c>
    </row>
    <row r="10" spans="1:15" ht="15.75" customHeight="1" x14ac:dyDescent="0.25">
      <c r="B10" s="5" t="s">
        <v>119</v>
      </c>
      <c r="C10" s="45">
        <v>2.4425578E-2</v>
      </c>
      <c r="D10" s="53">
        <v>2.4425578E-2</v>
      </c>
      <c r="E10" s="53">
        <v>5.5844764999999998E-2</v>
      </c>
      <c r="F10" s="53">
        <v>4.8067512999999999E-2</v>
      </c>
      <c r="G10" s="53">
        <v>2.1740372000000001E-2</v>
      </c>
    </row>
    <row r="11" spans="1:15" ht="15.75" customHeight="1" x14ac:dyDescent="0.25">
      <c r="B11" s="5" t="s">
        <v>120</v>
      </c>
      <c r="C11" s="45">
        <v>5.1400863999999996E-3</v>
      </c>
      <c r="D11" s="53">
        <v>5.1400863999999996E-3</v>
      </c>
      <c r="E11" s="53">
        <v>7.7707994000000002E-3</v>
      </c>
      <c r="F11" s="53">
        <v>1.0315723000000001E-2</v>
      </c>
      <c r="G11" s="53">
        <v>1.8119392999999999E-3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0.82655271499999994</v>
      </c>
      <c r="D14" s="54">
        <v>0.80329964035300006</v>
      </c>
      <c r="E14" s="54">
        <v>0.80329964035300006</v>
      </c>
      <c r="F14" s="54">
        <v>0.753420550957</v>
      </c>
      <c r="G14" s="54">
        <v>0.753420550957</v>
      </c>
      <c r="H14" s="45">
        <v>0.377</v>
      </c>
      <c r="I14" s="55">
        <v>0.377</v>
      </c>
      <c r="J14" s="55">
        <v>0.377</v>
      </c>
      <c r="K14" s="55">
        <v>0.377</v>
      </c>
      <c r="L14" s="45">
        <v>0.34399999999999997</v>
      </c>
      <c r="M14" s="55">
        <v>0.34399999999999997</v>
      </c>
      <c r="N14" s="55">
        <v>0.34399999999999997</v>
      </c>
      <c r="O14" s="55">
        <v>0.34399999999999997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0.36477755039465998</v>
      </c>
      <c r="D15" s="52">
        <f t="shared" si="0"/>
        <v>0.35451541047914742</v>
      </c>
      <c r="E15" s="52">
        <f t="shared" si="0"/>
        <v>0.35451541047914742</v>
      </c>
      <c r="F15" s="52">
        <f t="shared" si="0"/>
        <v>0.33250257123054705</v>
      </c>
      <c r="G15" s="52">
        <f t="shared" si="0"/>
        <v>0.33250257123054705</v>
      </c>
      <c r="H15" s="52">
        <f t="shared" si="0"/>
        <v>0.166379148</v>
      </c>
      <c r="I15" s="52">
        <f t="shared" si="0"/>
        <v>0.166379148</v>
      </c>
      <c r="J15" s="52">
        <f t="shared" si="0"/>
        <v>0.166379148</v>
      </c>
      <c r="K15" s="52">
        <f t="shared" si="0"/>
        <v>0.166379148</v>
      </c>
      <c r="L15" s="52">
        <f t="shared" si="0"/>
        <v>0.15181545599999999</v>
      </c>
      <c r="M15" s="52">
        <f t="shared" si="0"/>
        <v>0.15181545599999999</v>
      </c>
      <c r="N15" s="52">
        <f t="shared" si="0"/>
        <v>0.15181545599999999</v>
      </c>
      <c r="O15" s="52">
        <f t="shared" si="0"/>
        <v>0.15181545599999999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kL+7hnt3xwYPEQwLDvowqK7tGrOLkup/gyPUMmU0dA5KNTBaswJ8Y6xDbc9UAPg39CjwoxbkcDkhJNQSP98Xiw==" saltValue="mDuDfggJDKQaGPEGOK/Qv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0.72640953060000002</v>
      </c>
      <c r="D2" s="53">
        <v>0.51254100999999996</v>
      </c>
      <c r="E2" s="53"/>
      <c r="F2" s="53"/>
      <c r="G2" s="53"/>
    </row>
    <row r="3" spans="1:7" x14ac:dyDescent="0.25">
      <c r="B3" s="3" t="s">
        <v>130</v>
      </c>
      <c r="C3" s="53">
        <v>0.19447386</v>
      </c>
      <c r="D3" s="53">
        <v>0.24950232</v>
      </c>
      <c r="E3" s="53"/>
      <c r="F3" s="53"/>
      <c r="G3" s="53"/>
    </row>
    <row r="4" spans="1:7" x14ac:dyDescent="0.25">
      <c r="B4" s="3" t="s">
        <v>131</v>
      </c>
      <c r="C4" s="53">
        <v>5.7415872E-2</v>
      </c>
      <c r="D4" s="53">
        <v>0.17059015</v>
      </c>
      <c r="E4" s="53">
        <v>0.96707671880722001</v>
      </c>
      <c r="F4" s="53">
        <v>0.69461715221404996</v>
      </c>
      <c r="G4" s="53"/>
    </row>
    <row r="5" spans="1:7" x14ac:dyDescent="0.25">
      <c r="B5" s="3" t="s">
        <v>132</v>
      </c>
      <c r="C5" s="52">
        <v>2.1700742240000001E-2</v>
      </c>
      <c r="D5" s="52">
        <v>6.7366519E-2</v>
      </c>
      <c r="E5" s="52">
        <f>1-SUM(E2:E4)</f>
        <v>3.2923281192779985E-2</v>
      </c>
      <c r="F5" s="52">
        <f>1-SUM(F2:F4)</f>
        <v>0.30538284778595004</v>
      </c>
      <c r="G5" s="52">
        <f>1-SUM(G2:G4)</f>
        <v>1</v>
      </c>
    </row>
  </sheetData>
  <sheetProtection algorithmName="SHA-512" hashValue="ttuVle+IRuFPZqA/3hZQWgU9R4DRM5zrFEcGNOcLbz4eiEbD2+1V61fMkR97iJWZEfdcNpYw7YhMnwzfoUSfzQ==" saltValue="GkzyMMPyZ35FoHYObAYI5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1NXoZ/WyMbaOwt+dIIRitVZz+2qLO2fqyMOkzuJaFUgv0an5x/FTSStHbgFCJ8ewpdrpXY2SO4I+hWccB2xOTw==" saltValue="djllUU3sFUqthaQkEUAKw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WJlB7vwnBi8IiBjSEPBfkqdIX0SjASw7RPehHna2HwaUPw7jWVkOq6Yb0Xb9oisjALqkFd58+hyBwHAL/kDzbA==" saltValue="rgyT4PhUqVBDkk5lyxqdK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Sqlrqevryw5ob+vvSkx+9Z714aGMIdvr+zTKmeWQUfqqMHGbgosA/2D3KipyMmVOH5Lfm1ytnBrtbercJuQmBQ==" saltValue="tue/z9Hh/5H+I4vHtLd+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P1imWEVkQO5EAi8MUarV3eqlZ1T7fyH3NTs1I0itfK7Mpdh+9pG9PougBZ1/ruTiC5k+weFt9aTwctf6rYgmvw==" saltValue="16vinJDqJ9zjDHYGCOUMM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2024-03-15T03:03:52Z</dcterms:modified>
</cp:coreProperties>
</file>