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161AE047-2A9F-4AEC-9D1A-2C50C9408B9F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G19" i="26"/>
  <c r="D19" i="26"/>
  <c r="C19" i="26"/>
  <c r="G17" i="26"/>
  <c r="C17" i="26"/>
  <c r="C12" i="26"/>
  <c r="C10" i="26"/>
  <c r="G5" i="26"/>
  <c r="G12" i="26" s="1"/>
  <c r="F5" i="26"/>
  <c r="F19" i="26" s="1"/>
  <c r="E5" i="26"/>
  <c r="E12" i="26" s="1"/>
  <c r="D5" i="26"/>
  <c r="D12" i="26" s="1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37" i="2"/>
  <c r="A35" i="2"/>
  <c r="A34" i="2"/>
  <c r="A33" i="2"/>
  <c r="A27" i="2"/>
  <c r="A26" i="2"/>
  <c r="A25" i="2"/>
  <c r="A24" i="2"/>
  <c r="A21" i="2"/>
  <c r="A19" i="2"/>
  <c r="A16" i="2"/>
  <c r="A13" i="2"/>
  <c r="H11" i="2"/>
  <c r="G11" i="2"/>
  <c r="I11" i="2" s="1"/>
  <c r="H10" i="2"/>
  <c r="G10" i="2"/>
  <c r="I10" i="2" s="1"/>
  <c r="H9" i="2"/>
  <c r="G9" i="2"/>
  <c r="H8" i="2"/>
  <c r="G8" i="2"/>
  <c r="I8" i="2" s="1"/>
  <c r="H7" i="2"/>
  <c r="G7" i="2"/>
  <c r="I7" i="2" s="1"/>
  <c r="H6" i="2"/>
  <c r="G6" i="2"/>
  <c r="I6" i="2" s="1"/>
  <c r="H5" i="2"/>
  <c r="G5" i="2"/>
  <c r="H4" i="2"/>
  <c r="G4" i="2"/>
  <c r="H3" i="2"/>
  <c r="G3" i="2"/>
  <c r="I3" i="2" s="1"/>
  <c r="A3" i="2"/>
  <c r="H2" i="2"/>
  <c r="G2" i="2"/>
  <c r="A2" i="2"/>
  <c r="A36" i="2" s="1"/>
  <c r="C33" i="1"/>
  <c r="C20" i="1"/>
  <c r="F10" i="26" l="1"/>
  <c r="E10" i="26"/>
  <c r="F12" i="26"/>
  <c r="I5" i="2"/>
  <c r="I9" i="2"/>
  <c r="A17" i="2"/>
  <c r="A29" i="2"/>
  <c r="A39" i="2"/>
  <c r="I4" i="2"/>
  <c r="I2" i="2"/>
  <c r="A18" i="2"/>
  <c r="A32" i="2"/>
  <c r="A14" i="2"/>
  <c r="A22" i="2"/>
  <c r="A30" i="2"/>
  <c r="A38" i="2"/>
  <c r="A40" i="2"/>
  <c r="D10" i="26"/>
  <c r="E19" i="26"/>
  <c r="A15" i="2"/>
  <c r="A23" i="2"/>
  <c r="A31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<sst xmlns="http://schemas.openxmlformats.org/spreadsheetml/2006/main" count="2092" uniqueCount="337">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</sst>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101885.40625</v>
      </c>
    </row>
    <row r="8" spans="1:3" ht="15" customHeight="1" x14ac:dyDescent="0.25">
      <c r="B8" s="5" t="s">
        <v>19</v>
      </c>
      <c r="C8" s="44">
        <v>0.251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0.81408699039999999</v>
      </c>
    </row>
    <row r="11" spans="1:3" ht="15" customHeight="1" x14ac:dyDescent="0.25">
      <c r="B11" s="5" t="s">
        <v>22</v>
      </c>
      <c r="C11" s="45">
        <v>0.68900000000000006</v>
      </c>
    </row>
    <row r="12" spans="1:3" ht="15" customHeight="1" x14ac:dyDescent="0.25">
      <c r="B12" s="5" t="s">
        <v>23</v>
      </c>
      <c r="C12" s="45">
        <v>0.79</v>
      </c>
    </row>
    <row r="13" spans="1:3" ht="15" customHeight="1" x14ac:dyDescent="0.25">
      <c r="B13" s="5" t="s">
        <v>24</v>
      </c>
      <c r="C13" s="45">
        <v>0.62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7.0400000000000004E-2</v>
      </c>
    </row>
    <row r="24" spans="1:3" ht="15" customHeight="1" x14ac:dyDescent="0.25">
      <c r="B24" s="15" t="s">
        <v>33</v>
      </c>
      <c r="C24" s="45">
        <v>0.48080000000000001</v>
      </c>
    </row>
    <row r="25" spans="1:3" ht="15" customHeight="1" x14ac:dyDescent="0.25">
      <c r="B25" s="15" t="s">
        <v>34</v>
      </c>
      <c r="C25" s="45">
        <v>0.35560000000000003</v>
      </c>
    </row>
    <row r="26" spans="1:3" ht="15" customHeight="1" x14ac:dyDescent="0.25">
      <c r="B26" s="15" t="s">
        <v>35</v>
      </c>
      <c r="C26" s="45">
        <v>9.3200000000000005E-2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0.22272866450000001</v>
      </c>
    </row>
    <row r="30" spans="1:3" ht="14.25" customHeight="1" x14ac:dyDescent="0.25">
      <c r="B30" s="25" t="s">
        <v>38</v>
      </c>
      <c r="C30" s="99">
        <v>0.11672141079999999</v>
      </c>
    </row>
    <row r="31" spans="1:3" ht="14.25" customHeight="1" x14ac:dyDescent="0.25">
      <c r="B31" s="25" t="s">
        <v>39</v>
      </c>
      <c r="C31" s="99">
        <v>0.1612750433</v>
      </c>
    </row>
    <row r="32" spans="1:3" ht="14.25" customHeight="1" x14ac:dyDescent="0.25">
      <c r="B32" s="25" t="s">
        <v>40</v>
      </c>
      <c r="C32" s="99">
        <v>0.49927488139999998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8.2313988469173704</v>
      </c>
    </row>
    <row r="38" spans="1:5" ht="15" customHeight="1" x14ac:dyDescent="0.25">
      <c r="B38" s="11" t="s">
        <v>45</v>
      </c>
      <c r="C38" s="43">
        <v>16.821474809943801</v>
      </c>
      <c r="D38" s="12"/>
      <c r="E38" s="13"/>
    </row>
    <row r="39" spans="1:5" ht="15" customHeight="1" x14ac:dyDescent="0.25">
      <c r="B39" s="11" t="s">
        <v>46</v>
      </c>
      <c r="C39" s="43">
        <v>19.668042471982101</v>
      </c>
      <c r="D39" s="12"/>
      <c r="E39" s="12"/>
    </row>
    <row r="40" spans="1:5" ht="15" customHeight="1" x14ac:dyDescent="0.25">
      <c r="B40" s="11" t="s">
        <v>47</v>
      </c>
      <c r="C40" s="100">
        <v>1.04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10.06249378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6.1034000000000001E-3</v>
      </c>
      <c r="D45" s="12"/>
    </row>
    <row r="46" spans="1:5" ht="15.75" customHeight="1" x14ac:dyDescent="0.25">
      <c r="B46" s="11" t="s">
        <v>52</v>
      </c>
      <c r="C46" s="45">
        <v>7.2153300000000004E-2</v>
      </c>
      <c r="D46" s="12"/>
    </row>
    <row r="47" spans="1:5" ht="15.75" customHeight="1" x14ac:dyDescent="0.25">
      <c r="B47" s="11" t="s">
        <v>53</v>
      </c>
      <c r="C47" s="45">
        <v>8.8595699999999999E-2</v>
      </c>
      <c r="D47" s="12"/>
      <c r="E47" s="13"/>
    </row>
    <row r="48" spans="1:5" ht="15" customHeight="1" x14ac:dyDescent="0.25">
      <c r="B48" s="11" t="s">
        <v>54</v>
      </c>
      <c r="C48" s="46">
        <v>0.8331476000000001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2.2000000000000002</v>
      </c>
      <c r="D51" s="12"/>
    </row>
    <row r="52" spans="1:4" ht="15" customHeight="1" x14ac:dyDescent="0.25">
      <c r="B52" s="11" t="s">
        <v>57</v>
      </c>
      <c r="C52" s="100">
        <v>2.2000000000000002</v>
      </c>
    </row>
    <row r="53" spans="1:4" ht="15.75" customHeight="1" x14ac:dyDescent="0.25">
      <c r="B53" s="11" t="s">
        <v>58</v>
      </c>
      <c r="C53" s="100">
        <v>2.2000000000000002</v>
      </c>
    </row>
    <row r="54" spans="1:4" ht="15.75" customHeight="1" x14ac:dyDescent="0.25">
      <c r="B54" s="11" t="s">
        <v>59</v>
      </c>
      <c r="C54" s="100">
        <v>2.2000000000000002</v>
      </c>
    </row>
    <row r="55" spans="1:4" ht="15.75" customHeight="1" x14ac:dyDescent="0.25">
      <c r="B55" s="11" t="s">
        <v>60</v>
      </c>
      <c r="C55" s="100">
        <v>2.2000000000000002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2.1363636363636359E-2</v>
      </c>
    </row>
    <row r="59" spans="1:4" ht="15.75" customHeight="1" x14ac:dyDescent="0.25">
      <c r="B59" s="11" t="s">
        <v>63</v>
      </c>
      <c r="C59" s="45">
        <v>0.54101599999999994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wj6YH1HEyOGuFeDRmQfeOsLoktDPA6DdNi4CsAQlIoqb0She+BrAegHrOwAgKQEq0TgNhJNt045iqdAb99GkLw==" saltValue="acHKfQLCe+jH3AErVzQ/+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</v>
      </c>
      <c r="C2" s="98">
        <v>0.95</v>
      </c>
      <c r="D2" s="56">
        <v>44.388781579401957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44.84912601313826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200.54836433279559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0.94987178533966066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14.37418788225863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14.37418788225863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14.37418788225863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14.37418788225863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14.37418788225863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14.37418788225863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</v>
      </c>
      <c r="C16" s="98">
        <v>0.95</v>
      </c>
      <c r="D16" s="56">
        <v>0.42998861651827419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0.85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4.6877241811456267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4.6877241811456267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0.29399999999999998</v>
      </c>
      <c r="C21" s="98">
        <v>0.95</v>
      </c>
      <c r="D21" s="56">
        <v>8.3654863902487371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24.603396778891561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</v>
      </c>
      <c r="C23" s="98">
        <v>0.95</v>
      </c>
      <c r="D23" s="56">
        <v>4.7742338241318913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</v>
      </c>
      <c r="C27" s="98">
        <v>0.95</v>
      </c>
      <c r="D27" s="56">
        <v>20.640466451977151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0.377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82.515341030888564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4.6956398181241168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0.88473850018384426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0.335283536272378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7.400000000000001E-2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5.5596741637734697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0.36899999999999999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HklC/5MMuRWUfociLLMmBBPuSIBe0Smg3Onz5MVBmlJaJ0Yc8vdd5YcedQuUHd+SK1UPtbYeqCmfjFdj/u+OCg==" saltValue="9xDy/G72FR4bsliW156xS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GMQR09rSTDvVBzjNu8XhBiSPuwDIpHVee5bZGN+57pmM6OmVLs2URBB4FkQr35Sh5PIcfCw5HQeD9qn80Tw8VQ==" saltValue="8yDoHE7myhOkqS2QfDyGx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rXd5zBJJDgIpBhccUobXvROR3fAnGOTKfQzFjJjMxeJ5Fp1mrfzfN6QUVXEyjUHWZoG+DjdsTfdTdA4vNp3eMg==" saltValue="G8vwcBw9LAhetzATHYP2z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2.2000000000000002</v>
      </c>
      <c r="C2" s="21">
        <f>'Données pop de l''année de ref'!C52</f>
        <v>2.2000000000000002</v>
      </c>
      <c r="D2" s="21">
        <f>'Données pop de l''année de ref'!C53</f>
        <v>2.2000000000000002</v>
      </c>
      <c r="E2" s="21">
        <f>'Données pop de l''année de ref'!C54</f>
        <v>2.2000000000000002</v>
      </c>
      <c r="F2" s="21">
        <f>'Données pop de l''année de ref'!C55</f>
        <v>2.2000000000000002</v>
      </c>
    </row>
    <row r="3" spans="1:6" ht="15.75" customHeight="1" x14ac:dyDescent="0.25">
      <c r="A3" s="3" t="s">
        <v>209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208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qLwNqh644d6Xa3iCSC2e6wVYd5BJjcqK/VRjG0TngbViyOXnLlcGPam7qnpnoE5iIb9dJFyl7+QCsCRFSSknHQ==" saltValue="RsqzX7YNnFp4KzxEmzIn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0.251</v>
      </c>
      <c r="E2" s="60">
        <f>food_insecure</f>
        <v>0.251</v>
      </c>
      <c r="F2" s="60">
        <f>food_insecure</f>
        <v>0.251</v>
      </c>
      <c r="G2" s="60">
        <f>food_insecure</f>
        <v>0.251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0.251</v>
      </c>
      <c r="F5" s="60">
        <f>food_insecure</f>
        <v>0.251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0.251</v>
      </c>
      <c r="F8" s="60">
        <f>food_insecure</f>
        <v>0.251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0.251</v>
      </c>
      <c r="F9" s="60">
        <f>food_insecure</f>
        <v>0.251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0.79</v>
      </c>
      <c r="E10" s="60">
        <f>IF(ISBLANK(comm_deliv), frac_children_health_facility,1)</f>
        <v>0.79</v>
      </c>
      <c r="F10" s="60">
        <f>IF(ISBLANK(comm_deliv), frac_children_health_facility,1)</f>
        <v>0.79</v>
      </c>
      <c r="G10" s="60">
        <f>IF(ISBLANK(comm_deliv), frac_children_health_facility,1)</f>
        <v>0.79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0.251</v>
      </c>
      <c r="I15" s="60">
        <f>food_insecure</f>
        <v>0.251</v>
      </c>
      <c r="J15" s="60">
        <f>food_insecure</f>
        <v>0.251</v>
      </c>
      <c r="K15" s="60">
        <f>food_insecure</f>
        <v>0.251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0.68900000000000006</v>
      </c>
      <c r="I18" s="60">
        <f>frac_PW_health_facility</f>
        <v>0.68900000000000006</v>
      </c>
      <c r="J18" s="60">
        <f>frac_PW_health_facility</f>
        <v>0.68900000000000006</v>
      </c>
      <c r="K18" s="60">
        <f>frac_PW_health_facility</f>
        <v>0.68900000000000006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0.62</v>
      </c>
      <c r="M24" s="60">
        <f>famplan_unmet_need</f>
        <v>0.62</v>
      </c>
      <c r="N24" s="60">
        <f>famplan_unmet_need</f>
        <v>0.62</v>
      </c>
      <c r="O24" s="60">
        <f>famplan_unmet_need</f>
        <v>0.62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0.10089684944001601</v>
      </c>
      <c r="M25" s="60">
        <f>(1-food_insecure)*(0.49)+food_insecure*(0.7)</f>
        <v>0.54271000000000003</v>
      </c>
      <c r="N25" s="60">
        <f>(1-food_insecure)*(0.49)+food_insecure*(0.7)</f>
        <v>0.54271000000000003</v>
      </c>
      <c r="O25" s="60">
        <f>(1-food_insecure)*(0.49)+food_insecure*(0.7)</f>
        <v>0.54271000000000003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4.3241506902863998E-2</v>
      </c>
      <c r="M26" s="60">
        <f>(1-food_insecure)*(0.21)+food_insecure*(0.3)</f>
        <v>0.23258999999999996</v>
      </c>
      <c r="N26" s="60">
        <f>(1-food_insecure)*(0.21)+food_insecure*(0.3)</f>
        <v>0.23258999999999996</v>
      </c>
      <c r="O26" s="60">
        <f>(1-food_insecure)*(0.21)+food_insecure*(0.3)</f>
        <v>0.23258999999999996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4.1774653257120001E-2</v>
      </c>
      <c r="M27" s="60">
        <f>(1-food_insecure)*(0.3)</f>
        <v>0.22469999999999998</v>
      </c>
      <c r="N27" s="60">
        <f>(1-food_insecure)*(0.3)</f>
        <v>0.22469999999999998</v>
      </c>
      <c r="O27" s="60">
        <f>(1-food_insecure)*(0.3)</f>
        <v>0.22469999999999998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0.8140869904000001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Uv9D+NFxul63/ul3OtzmgbCzJK0ePFh8UpyxdCEy4TABK9zNKUtYfo5iosFKt3rqRkU+TTR4ZIPE+tupKQD2jg==" saltValue="TZlZf/20ckW/m8qKb70RS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jU5qMjAmHkF9PhWTP5I/MOs1luj4D6MeN5YXWnLQAVEY0OMcFLEU9rjRqEc6ltj23wrXip8sllOJ8V+igVF0mA==" saltValue="ccu0Q1tmDYLFBlCI/XezV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hMD2XtFyHTXDy0JTRRQyeXBHCCpJnWCJLj+bCPOYsF138HU7eACIf+Dhnp86zy/zjMx3GxbCASAyr+SJRRi5HQ==" saltValue="bEVlWQ0EGi21an7brbp2A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QQFdZcA8I1WbXHrD6ryv6pBLw4D2kK+NVDOEP+yjJjccNgeGLrguohKwwge1jsnFteAShU6MAb6GHRxYvPMkzg==" saltValue="IJiSpnGnnsGt0OKhoRZLz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Ni4AD9WlWM26FzfcLqvmSpeFFiy5rxAf+gfu6BHIootcWFPiG+7j+ygzQ0deuJoBMjcpYez1yYE9iXsyo7yLOg==" saltValue="UbQ3oR0676eezoPYa4Aeq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UIO86QWVwgke61XdZo7XFvvFj70QINXlD6zodZDNPcVzn546tg3zXleIALWyC7mh2dvrYrlgD/74TYNm4WZH3Q==" saltValue="sYabvbLcZVde4Cx6HHgOJ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17531.245200000001</v>
      </c>
      <c r="C2" s="49">
        <v>35000</v>
      </c>
      <c r="D2" s="49">
        <v>55000</v>
      </c>
      <c r="E2" s="49">
        <v>905000</v>
      </c>
      <c r="F2" s="49">
        <v>588000</v>
      </c>
      <c r="G2" s="17">
        <f t="shared" ref="G2:G11" si="0">C2+D2+E2+F2</f>
        <v>1583000</v>
      </c>
      <c r="H2" s="17">
        <f t="shared" ref="H2:H11" si="1">(B2 + stillbirth*B2/(1000-stillbirth))/(1-abortion)</f>
        <v>20124.370902487237</v>
      </c>
      <c r="I2" s="17">
        <f t="shared" ref="I2:I11" si="2">G2-H2</f>
        <v>1562875.6290975127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17678.707200000001</v>
      </c>
      <c r="C3" s="50">
        <v>35000</v>
      </c>
      <c r="D3" s="50">
        <v>57000</v>
      </c>
      <c r="E3" s="50">
        <v>939000</v>
      </c>
      <c r="F3" s="50">
        <v>605000</v>
      </c>
      <c r="G3" s="17">
        <f t="shared" si="0"/>
        <v>1636000</v>
      </c>
      <c r="H3" s="17">
        <f t="shared" si="1"/>
        <v>20293.644673298601</v>
      </c>
      <c r="I3" s="17">
        <f t="shared" si="2"/>
        <v>1615706.3553267014</v>
      </c>
    </row>
    <row r="4" spans="1:9" ht="15.75" customHeight="1" x14ac:dyDescent="0.25">
      <c r="A4" s="5">
        <f t="shared" si="3"/>
        <v>2023</v>
      </c>
      <c r="B4" s="49">
        <v>17792.481599999999</v>
      </c>
      <c r="C4" s="50">
        <v>36000</v>
      </c>
      <c r="D4" s="50">
        <v>57000</v>
      </c>
      <c r="E4" s="50">
        <v>975000</v>
      </c>
      <c r="F4" s="50">
        <v>624000</v>
      </c>
      <c r="G4" s="17">
        <f t="shared" si="0"/>
        <v>1692000</v>
      </c>
      <c r="H4" s="17">
        <f t="shared" si="1"/>
        <v>20424.247958957276</v>
      </c>
      <c r="I4" s="17">
        <f t="shared" si="2"/>
        <v>1671575.7520410428</v>
      </c>
    </row>
    <row r="5" spans="1:9" ht="15.75" customHeight="1" x14ac:dyDescent="0.25">
      <c r="A5" s="5">
        <f t="shared" si="3"/>
        <v>2024</v>
      </c>
      <c r="B5" s="49">
        <v>17899.171200000001</v>
      </c>
      <c r="C5" s="50">
        <v>37000</v>
      </c>
      <c r="D5" s="50">
        <v>59000</v>
      </c>
      <c r="E5" s="50">
        <v>1012000</v>
      </c>
      <c r="F5" s="50">
        <v>645000</v>
      </c>
      <c r="G5" s="17">
        <f t="shared" si="0"/>
        <v>1753000</v>
      </c>
      <c r="H5" s="17">
        <f t="shared" si="1"/>
        <v>20546.718499831237</v>
      </c>
      <c r="I5" s="17">
        <f t="shared" si="2"/>
        <v>1732453.2815001688</v>
      </c>
    </row>
    <row r="6" spans="1:9" ht="15.75" customHeight="1" x14ac:dyDescent="0.25">
      <c r="A6" s="5">
        <f t="shared" si="3"/>
        <v>2025</v>
      </c>
      <c r="B6" s="49">
        <v>18024.198</v>
      </c>
      <c r="C6" s="50">
        <v>37000</v>
      </c>
      <c r="D6" s="50">
        <v>61000</v>
      </c>
      <c r="E6" s="50">
        <v>1052000</v>
      </c>
      <c r="F6" s="50">
        <v>667000</v>
      </c>
      <c r="G6" s="17">
        <f t="shared" si="0"/>
        <v>1817000</v>
      </c>
      <c r="H6" s="17">
        <f t="shared" si="1"/>
        <v>20690.238578824319</v>
      </c>
      <c r="I6" s="17">
        <f t="shared" si="2"/>
        <v>1796309.7614211757</v>
      </c>
    </row>
    <row r="7" spans="1:9" ht="15.75" customHeight="1" x14ac:dyDescent="0.25">
      <c r="A7" s="5">
        <f t="shared" si="3"/>
        <v>2026</v>
      </c>
      <c r="B7" s="49">
        <v>18169.488399999998</v>
      </c>
      <c r="C7" s="50">
        <v>38000</v>
      </c>
      <c r="D7" s="50">
        <v>63000</v>
      </c>
      <c r="E7" s="50">
        <v>1093000</v>
      </c>
      <c r="F7" s="50">
        <v>693000</v>
      </c>
      <c r="G7" s="17">
        <f t="shared" si="0"/>
        <v>1887000</v>
      </c>
      <c r="H7" s="17">
        <f t="shared" si="1"/>
        <v>20857.019538466062</v>
      </c>
      <c r="I7" s="17">
        <f t="shared" si="2"/>
        <v>1866142.9804615339</v>
      </c>
    </row>
    <row r="8" spans="1:9" ht="15.75" customHeight="1" x14ac:dyDescent="0.25">
      <c r="A8" s="5">
        <f t="shared" si="3"/>
        <v>2027</v>
      </c>
      <c r="B8" s="49">
        <v>18334.439200000001</v>
      </c>
      <c r="C8" s="50">
        <v>38000</v>
      </c>
      <c r="D8" s="50">
        <v>64000</v>
      </c>
      <c r="E8" s="50">
        <v>1136000</v>
      </c>
      <c r="F8" s="50">
        <v>719000</v>
      </c>
      <c r="G8" s="17">
        <f t="shared" si="0"/>
        <v>1957000</v>
      </c>
      <c r="H8" s="17">
        <f t="shared" si="1"/>
        <v>21046.368956718565</v>
      </c>
      <c r="I8" s="17">
        <f t="shared" si="2"/>
        <v>1935953.6310432814</v>
      </c>
    </row>
    <row r="9" spans="1:9" ht="15.75" customHeight="1" x14ac:dyDescent="0.25">
      <c r="A9" s="5">
        <f t="shared" si="3"/>
        <v>2028</v>
      </c>
      <c r="B9" s="49">
        <v>18493.628400000001</v>
      </c>
      <c r="C9" s="50">
        <v>38000</v>
      </c>
      <c r="D9" s="50">
        <v>65000</v>
      </c>
      <c r="E9" s="50">
        <v>1180000</v>
      </c>
      <c r="F9" s="50">
        <v>748000</v>
      </c>
      <c r="G9" s="17">
        <f t="shared" si="0"/>
        <v>2031000</v>
      </c>
      <c r="H9" s="17">
        <f t="shared" si="1"/>
        <v>21229.104550677985</v>
      </c>
      <c r="I9" s="17">
        <f t="shared" si="2"/>
        <v>2009770.8954493219</v>
      </c>
    </row>
    <row r="10" spans="1:9" ht="15.75" customHeight="1" x14ac:dyDescent="0.25">
      <c r="A10" s="5">
        <f t="shared" si="3"/>
        <v>2029</v>
      </c>
      <c r="B10" s="49">
        <v>18647.056</v>
      </c>
      <c r="C10" s="50">
        <v>39000</v>
      </c>
      <c r="D10" s="50">
        <v>67000</v>
      </c>
      <c r="E10" s="50">
        <v>1225000</v>
      </c>
      <c r="F10" s="50">
        <v>778000</v>
      </c>
      <c r="G10" s="17">
        <f t="shared" si="0"/>
        <v>2109000</v>
      </c>
      <c r="H10" s="17">
        <f t="shared" si="1"/>
        <v>21405.226320344322</v>
      </c>
      <c r="I10" s="17">
        <f t="shared" si="2"/>
        <v>2087594.7736796557</v>
      </c>
    </row>
    <row r="11" spans="1:9" ht="15.75" customHeight="1" x14ac:dyDescent="0.25">
      <c r="A11" s="5">
        <f t="shared" si="3"/>
        <v>2030</v>
      </c>
      <c r="B11" s="49">
        <v>18794.722000000002</v>
      </c>
      <c r="C11" s="50">
        <v>39000</v>
      </c>
      <c r="D11" s="50">
        <v>68000</v>
      </c>
      <c r="E11" s="50">
        <v>1271000</v>
      </c>
      <c r="F11" s="50">
        <v>810000</v>
      </c>
      <c r="G11" s="17">
        <f t="shared" si="0"/>
        <v>2188000</v>
      </c>
      <c r="H11" s="17">
        <f t="shared" si="1"/>
        <v>21574.734265717572</v>
      </c>
      <c r="I11" s="17">
        <f t="shared" si="2"/>
        <v>2166425.2657342823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JWoN81cX5XGWi9TvEt7A+fFWkcIPxiaQAic+yNJCpB9+S2RXvCf57U/4+EesVy6wxMEHpT+XnKLhb4nzzJdv9Q==" saltValue="LYoTar0ICHzXKWtaHPBEq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2.504728848113944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2.504728848113944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1.9870082350473046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1.9870082350473046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1.9941958460752844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1.9941958460752844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1.6521304410133977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1.6521304410133977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3.0690021661566727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3.0690021661566727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2.3571363231900437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2.3571363231900437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Y04E4cadeq+Z4IuMbE+XooM5u1ctPng2A2yYDJ2cMwHyxuLRyMvUT7L3czruiCcHuVFPFlrdBQBl62qLtf/mmg==" saltValue="vB8JCQ30DMCZRwoStoeVK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E0MtZmXnz8cxDFEYBZpmSUcgCABSE88z5w9bR43favNt1cxLhIQ5JqJ5x4zydwqIt3MKNawse+HrLQSVx1IioA==" saltValue="Z1Gzne5ny2lkmRaEdQ+I6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Jk8LxqFprgBz6XaIFX3JjFfqdxdilLURhhMUj0jWYDaQtAv/cqEx+3E1LD7tS4sZMT/NhROwbJZvFwQXJfB8Fw==" saltValue="D0z/ZhHQFkgNA0tbyDu2l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0.58640400123549707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0.58640400123549707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0.85398263972330546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0.85398263972330546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0.85398263972330546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0.85398263972330546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0.385230184451893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0.385230184451893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0.8188174732547493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0.8188174732547493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0.8188174732547493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0.8188174732547493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0.90168620472774641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0.90168620472774641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0.88967150931207806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0.88967150931207806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0.88967150931207806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0.88967150931207806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5CiWZhTSXs+0kCIUm9eczZNN7OclDOOICzh62/+tljKCopleLel1z5uuDA8sPZClvczKNy0Gdsa4o0UWm8JIoA==" saltValue="MZseCodYG5/oyaLFfn4vH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9+yEcnLovhOhOiQfwKW9y6EdojCn4PnH+YsANzG9fc3RZW1SkKqPXXrJBRNC4sh+oR7V24S2ybPRglOEz9fF7Q==" saltValue="d7NagFm8HcuqmFVIZhwby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0.50018183236977931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0.57907570827360322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0.57907570827360322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0.56928378045778982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0.56928378045778982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0.56928378045778982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0.56928378045778982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0.61377179430589279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0.61377179430589279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0.61377179430589279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0.61377179430589279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0.60886887763672892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0.68153021676753645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0.68153021676753645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0.67277486910994777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0.67277486910994777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0.67277486910994777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0.67277486910994777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0.71198156682027669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0.71198156682027669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0.71198156682027669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0.71198156682027669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0.31358937305183154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0.38576748670916561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0.38576748670916561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0.37632192635175449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0.37632192635175449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0.37632192635175449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0.37632192635175449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0.42045053671319871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0.42045053671319871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0.42045053671319871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0.42045053671319871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0.47590956242595855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0.55522786189454976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0.55522786189454976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0.54531676265535001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0.54531676265535001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0.54531676265535001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0.54531676265535001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0.59049959049959044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0.59049959049959044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0.59049959049959044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0.59049959049959044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0.9263797695390813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0.94535058402130523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0.94535058402130523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0.94324416360815755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0.94324416360815755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0.94324416360815755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0.94324416360815755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0.95234010103898581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0.95234010103898581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0.95234010103898581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0.95234010103898581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0.81736748252023927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0.86018960644328235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0.86018960644328235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0.85530313992186369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0.85530313992186369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0.85530313992186369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0.85530313992186369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0.87664980880720367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0.87664980880720367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0.87664980880720367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0.87664980880720367</v>
      </c>
    </row>
  </sheetData>
  <sheetProtection algorithmName="SHA-512" hashValue="A4zVuPK7ls52rlGHhm+gg6XrIM+Jn+SLK2c6uoSFTzezgQQBaN17xSHWEUVe0j/pV6Gd8UVR8iaTtMtAi5vnUA==" saltValue="9CNzoA6hMWVpS6uhd3KId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0.85339350814017667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0.85492326614572689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0.85577237281740903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0.85741279646015633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0.84918100850396083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0.84860930795421874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0.84899732800819094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0.85202534433126076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0.768054157326159</v>
      </c>
      <c r="E10" s="90">
        <f>E3*0.9</f>
        <v>0.76943093953115427</v>
      </c>
      <c r="F10" s="90">
        <f>F3*0.9</f>
        <v>0.7701951355356681</v>
      </c>
      <c r="G10" s="90">
        <f>G3*0.9</f>
        <v>0.7716715168141407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0.76426290765356475</v>
      </c>
      <c r="E12" s="90">
        <f>E5*0.9</f>
        <v>0.76374837715879684</v>
      </c>
      <c r="F12" s="90">
        <f>F5*0.9</f>
        <v>0.76409759520737186</v>
      </c>
      <c r="G12" s="90">
        <f>G5*0.9</f>
        <v>0.76682280989813467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0.8960631835471855</v>
      </c>
      <c r="E17" s="90">
        <f>E3*1.05</f>
        <v>0.89766942945301331</v>
      </c>
      <c r="F17" s="90">
        <f>F3*1.05</f>
        <v>0.8985609914582795</v>
      </c>
      <c r="G17" s="90">
        <f>G3*1.05</f>
        <v>0.90028343628316421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0.89164005892915887</v>
      </c>
      <c r="E19" s="90">
        <f>E5*1.05</f>
        <v>0.89103977335192974</v>
      </c>
      <c r="F19" s="90">
        <f>F5*1.05</f>
        <v>0.89144719440860054</v>
      </c>
      <c r="G19" s="90">
        <f>G5*1.05</f>
        <v>0.89462661154782386</v>
      </c>
    </row>
  </sheetData>
  <sheetProtection algorithmName="SHA-512" hashValue="k8o88oe8DgD/65M0HuSB/59qQTTlPVBlpldEAUP8wHTvrL2zpA/yczJfDX4EKYmtDCie938jVy2ODV+7coujzw==" saltValue="BfOhVOyaq4vaPlLTDo0Ox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AJ9tIehPP1kniJC0Awurqh1hpqJOLdytMDatts9hEkIhkWWyxBg2makXIHnzYMEb4v0rFiJL7GyNhhBuULDCWA==" saltValue="VHwx3UAKmu1SvoYUsBoKn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TSBaLUjAmy6KZR1MjDqPnQuLmXN6RjTHYcd1Z+GV/cEzybvbbmcG/q59C4/JGIi/0S/Iqfha4M9sxmvh+Va/9w==" saltValue="4t/+1OMGG61LDgSY8YCcK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3.7070744212857679E-3</v>
      </c>
    </row>
    <row r="4" spans="1:8" ht="15.75" customHeight="1" x14ac:dyDescent="0.25">
      <c r="B4" s="19" t="s">
        <v>79</v>
      </c>
      <c r="C4" s="101">
        <v>0.1394976607664126</v>
      </c>
    </row>
    <row r="5" spans="1:8" ht="15.75" customHeight="1" x14ac:dyDescent="0.25">
      <c r="B5" s="19" t="s">
        <v>80</v>
      </c>
      <c r="C5" s="101">
        <v>5.7415039253705571E-2</v>
      </c>
    </row>
    <row r="6" spans="1:8" ht="15.75" customHeight="1" x14ac:dyDescent="0.25">
      <c r="B6" s="19" t="s">
        <v>81</v>
      </c>
      <c r="C6" s="101">
        <v>0.23052996022088171</v>
      </c>
    </row>
    <row r="7" spans="1:8" ht="15.75" customHeight="1" x14ac:dyDescent="0.25">
      <c r="B7" s="19" t="s">
        <v>82</v>
      </c>
      <c r="C7" s="101">
        <v>0.3115882245074395</v>
      </c>
    </row>
    <row r="8" spans="1:8" ht="15.75" customHeight="1" x14ac:dyDescent="0.25">
      <c r="B8" s="19" t="s">
        <v>83</v>
      </c>
      <c r="C8" s="101">
        <v>2.9533757551172672E-3</v>
      </c>
    </row>
    <row r="9" spans="1:8" ht="15.75" customHeight="1" x14ac:dyDescent="0.25">
      <c r="B9" s="19" t="s">
        <v>84</v>
      </c>
      <c r="C9" s="101">
        <v>0.18015935363806429</v>
      </c>
    </row>
    <row r="10" spans="1:8" ht="15.75" customHeight="1" x14ac:dyDescent="0.25">
      <c r="B10" s="19" t="s">
        <v>85</v>
      </c>
      <c r="C10" s="101">
        <v>7.4149311437093163E-2</v>
      </c>
    </row>
    <row r="11" spans="1:8" ht="15.75" customHeight="1" x14ac:dyDescent="0.25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0.123119208994277</v>
      </c>
      <c r="D14" s="55">
        <v>0.123119208994277</v>
      </c>
      <c r="E14" s="55">
        <v>0.123119208994277</v>
      </c>
      <c r="F14" s="55">
        <v>0.123119208994277</v>
      </c>
    </row>
    <row r="15" spans="1:8" ht="15.75" customHeight="1" x14ac:dyDescent="0.25">
      <c r="B15" s="19" t="s">
        <v>88</v>
      </c>
      <c r="C15" s="101">
        <v>0.19589750038172221</v>
      </c>
      <c r="D15" s="101">
        <v>0.19589750038172221</v>
      </c>
      <c r="E15" s="101">
        <v>0.19589750038172221</v>
      </c>
      <c r="F15" s="101">
        <v>0.19589750038172221</v>
      </c>
    </row>
    <row r="16" spans="1:8" ht="15.75" customHeight="1" x14ac:dyDescent="0.25">
      <c r="B16" s="19" t="s">
        <v>89</v>
      </c>
      <c r="C16" s="101">
        <v>2.076683909880999E-2</v>
      </c>
      <c r="D16" s="101">
        <v>2.076683909880999E-2</v>
      </c>
      <c r="E16" s="101">
        <v>2.076683909880999E-2</v>
      </c>
      <c r="F16" s="101">
        <v>2.076683909880999E-2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0.1057692302563011</v>
      </c>
      <c r="D18" s="101">
        <v>0.1057692302563011</v>
      </c>
      <c r="E18" s="101">
        <v>0.1057692302563011</v>
      </c>
      <c r="F18" s="101">
        <v>0.1057692302563011</v>
      </c>
    </row>
    <row r="19" spans="1:8" ht="15.75" customHeight="1" x14ac:dyDescent="0.25">
      <c r="B19" s="19" t="s">
        <v>92</v>
      </c>
      <c r="C19" s="101">
        <v>5.9979071498551292E-2</v>
      </c>
      <c r="D19" s="101">
        <v>5.9979071498551292E-2</v>
      </c>
      <c r="E19" s="101">
        <v>5.9979071498551292E-2</v>
      </c>
      <c r="F19" s="101">
        <v>5.9979071498551292E-2</v>
      </c>
    </row>
    <row r="20" spans="1:8" ht="15.75" customHeight="1" x14ac:dyDescent="0.25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94</v>
      </c>
      <c r="C21" s="101">
        <v>0.14774738296138121</v>
      </c>
      <c r="D21" s="101">
        <v>0.14774738296138121</v>
      </c>
      <c r="E21" s="101">
        <v>0.14774738296138121</v>
      </c>
      <c r="F21" s="101">
        <v>0.14774738296138121</v>
      </c>
    </row>
    <row r="22" spans="1:8" ht="15.75" customHeight="1" x14ac:dyDescent="0.25">
      <c r="B22" s="19" t="s">
        <v>95</v>
      </c>
      <c r="C22" s="101">
        <v>0.3467207668089573</v>
      </c>
      <c r="D22" s="101">
        <v>0.3467207668089573</v>
      </c>
      <c r="E22" s="101">
        <v>0.3467207668089573</v>
      </c>
      <c r="F22" s="101">
        <v>0.3467207668089573</v>
      </c>
    </row>
    <row r="23" spans="1:8" ht="15.75" customHeight="1" x14ac:dyDescent="0.25">
      <c r="B23" s="27" t="s">
        <v>41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4.7769731000000003E-2</v>
      </c>
    </row>
    <row r="27" spans="1:8" ht="15.75" customHeight="1" x14ac:dyDescent="0.25">
      <c r="B27" s="19" t="s">
        <v>102</v>
      </c>
      <c r="C27" s="101">
        <v>1.8843999E-2</v>
      </c>
    </row>
    <row r="28" spans="1:8" ht="15.75" customHeight="1" x14ac:dyDescent="0.25">
      <c r="B28" s="19" t="s">
        <v>103</v>
      </c>
      <c r="C28" s="101">
        <v>0.22958879300000001</v>
      </c>
    </row>
    <row r="29" spans="1:8" ht="15.75" customHeight="1" x14ac:dyDescent="0.25">
      <c r="B29" s="19" t="s">
        <v>104</v>
      </c>
      <c r="C29" s="101">
        <v>0.13888713499999999</v>
      </c>
    </row>
    <row r="30" spans="1:8" ht="15.75" customHeight="1" x14ac:dyDescent="0.25">
      <c r="B30" s="19" t="s">
        <v>2</v>
      </c>
      <c r="C30" s="101">
        <v>5.0046261000000002E-2</v>
      </c>
    </row>
    <row r="31" spans="1:8" ht="15.75" customHeight="1" x14ac:dyDescent="0.25">
      <c r="B31" s="19" t="s">
        <v>105</v>
      </c>
      <c r="C31" s="101">
        <v>7.1139825000000018E-2</v>
      </c>
    </row>
    <row r="32" spans="1:8" ht="15.75" customHeight="1" x14ac:dyDescent="0.25">
      <c r="B32" s="19" t="s">
        <v>106</v>
      </c>
      <c r="C32" s="101">
        <v>0.14767061300000001</v>
      </c>
    </row>
    <row r="33" spans="2:3" ht="15.75" customHeight="1" x14ac:dyDescent="0.25">
      <c r="B33" s="19" t="s">
        <v>107</v>
      </c>
      <c r="C33" s="101">
        <v>0.123389649</v>
      </c>
    </row>
    <row r="34" spans="2:3" ht="15.75" customHeight="1" x14ac:dyDescent="0.25">
      <c r="B34" s="19" t="s">
        <v>108</v>
      </c>
      <c r="C34" s="101">
        <v>0.17266399499999999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66/DL7VdaAAqrnZo7Tqlrak9o0y9BWD3g8oaxwjrFI7tjAN94m94lp/nks3nxVLxH+CcrrwoGrVyU8rQkzbo7w==" saltValue="GeyUCsXeehadSfhohqr+7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114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115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119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120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0.61941419899999994</v>
      </c>
      <c r="D14" s="54">
        <v>0.61082815785800004</v>
      </c>
      <c r="E14" s="54">
        <v>0.61082815785800004</v>
      </c>
      <c r="F14" s="54">
        <v>0.46499616867100002</v>
      </c>
      <c r="G14" s="54">
        <v>0.46499616867100002</v>
      </c>
      <c r="H14" s="45">
        <v>0.48599999999999999</v>
      </c>
      <c r="I14" s="55">
        <v>0.48599999999999999</v>
      </c>
      <c r="J14" s="55">
        <v>0.48599999999999999</v>
      </c>
      <c r="K14" s="55">
        <v>0.48599999999999999</v>
      </c>
      <c r="L14" s="45">
        <v>0.38200000000000001</v>
      </c>
      <c r="M14" s="55">
        <v>0.38200000000000001</v>
      </c>
      <c r="N14" s="55">
        <v>0.38200000000000001</v>
      </c>
      <c r="O14" s="55">
        <v>0.38200000000000001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0.33511299228618391</v>
      </c>
      <c r="D15" s="52">
        <f t="shared" si="0"/>
        <v>0.33046780665170372</v>
      </c>
      <c r="E15" s="52">
        <f t="shared" si="0"/>
        <v>0.33046780665170372</v>
      </c>
      <c r="F15" s="52">
        <f t="shared" si="0"/>
        <v>0.25157036718970971</v>
      </c>
      <c r="G15" s="52">
        <f t="shared" si="0"/>
        <v>0.25157036718970971</v>
      </c>
      <c r="H15" s="52">
        <f t="shared" si="0"/>
        <v>0.26293377599999995</v>
      </c>
      <c r="I15" s="52">
        <f t="shared" si="0"/>
        <v>0.26293377599999995</v>
      </c>
      <c r="J15" s="52">
        <f t="shared" si="0"/>
        <v>0.26293377599999995</v>
      </c>
      <c r="K15" s="52">
        <f t="shared" si="0"/>
        <v>0.26293377599999995</v>
      </c>
      <c r="L15" s="52">
        <f t="shared" si="0"/>
        <v>0.20666811199999999</v>
      </c>
      <c r="M15" s="52">
        <f t="shared" si="0"/>
        <v>0.20666811199999999</v>
      </c>
      <c r="N15" s="52">
        <f t="shared" si="0"/>
        <v>0.20666811199999999</v>
      </c>
      <c r="O15" s="52">
        <f t="shared" si="0"/>
        <v>0.20666811199999999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lLOBdkvhP19QUMK3y/w43JfNMKmr24Jkc5XfpIsTX79iWOnDef8hszgQ+zaviCm9GRrEFhJ3guzFanaLM2mwWg==" saltValue="AHNcJs1Xy5oDI15FoWef/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0.62783992564380298</v>
      </c>
      <c r="D2" s="53">
        <v>0.43262884734375001</v>
      </c>
      <c r="E2" s="53"/>
      <c r="F2" s="53"/>
      <c r="G2" s="53"/>
    </row>
    <row r="3" spans="1:7" x14ac:dyDescent="0.25">
      <c r="B3" s="3" t="s">
        <v>130</v>
      </c>
      <c r="C3" s="53">
        <v>0.14720586077719799</v>
      </c>
      <c r="D3" s="53">
        <v>0.177978600203125</v>
      </c>
      <c r="E3" s="53"/>
      <c r="F3" s="53"/>
      <c r="G3" s="53"/>
    </row>
    <row r="4" spans="1:7" x14ac:dyDescent="0.25">
      <c r="B4" s="3" t="s">
        <v>131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/>
    </row>
    <row r="5" spans="1:7" x14ac:dyDescent="0.25">
      <c r="B5" s="3" t="s">
        <v>132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T/0kl+QNO9KoJ9WZd6HISfcmDVOT9L8z/S2FJvgI5+eN2j59xe+X+SY1HDxjxFcD/X/H3AY8QA8z2idGImzy8g==" saltValue="VCM1pNQw5bDaFWI2A64x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+RGFFfJfjKV9yejX30JOXsV82jdHpZwNJ9INx3FE/kefiOifTGREBuAM7XxDppmBOZzMD9lp9MHIKhaykhcKnA==" saltValue="nwkCTX8bomKWEzRLUNPxE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v/K0lG6T6OHmspn4C3A2ZK1BidGmB/NEcWauF1ie/i2yASO9JUlbvtZbQEvE9qhXuca/c+nN0dD3Yp8lWSCajg==" saltValue="4aMwICyqY7GwnxHnd+XNU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HnuDxesWJoyBC4ym2yG8keh8YlcTG3L1A3nLgTiwgQozAc8GrIe20r1K36vaxTfpNN4e8ow81Wjo6x8Zhr1VTA==" saltValue="OUvkGiSJOjedJPfT2J0i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+fubkyZgC5N1fFd86TnMxmuX6n8c8bBZgNToZFo37TMuDy966NfWfwVAMNSNigkOKQt5IAClHiVCi7jNwxCVKw==" saltValue="AgUvMYChSGVpxOAdEVmew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2024-03-15T03:15:31Z</dcterms:modified>
</cp:coreProperties>
</file>