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B7B74900-BEFC-4CE5-B35C-7575AA4F8E92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D19" i="26"/>
  <c r="C19" i="26"/>
  <c r="G17" i="26"/>
  <c r="C17" i="26"/>
  <c r="D12" i="26"/>
  <c r="C12" i="26"/>
  <c r="C10" i="26"/>
  <c r="G5" i="26"/>
  <c r="G19" i="26" s="1"/>
  <c r="F5" i="26"/>
  <c r="F19" i="26" s="1"/>
  <c r="E5" i="26"/>
  <c r="E12" i="26" s="1"/>
  <c r="D5" i="26"/>
  <c r="G3" i="26"/>
  <c r="G10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I39" i="2" s="1"/>
  <c r="G39" i="2"/>
  <c r="A39" i="2"/>
  <c r="H38" i="2"/>
  <c r="G38" i="2"/>
  <c r="I38" i="2" s="1"/>
  <c r="A29" i="2"/>
  <c r="A27" i="2"/>
  <c r="A26" i="2"/>
  <c r="A23" i="2"/>
  <c r="A13" i="2"/>
  <c r="H11" i="2"/>
  <c r="I11" i="2" s="1"/>
  <c r="G11" i="2"/>
  <c r="H10" i="2"/>
  <c r="G10" i="2"/>
  <c r="H9" i="2"/>
  <c r="I9" i="2" s="1"/>
  <c r="G9" i="2"/>
  <c r="H8" i="2"/>
  <c r="G8" i="2"/>
  <c r="I8" i="2" s="1"/>
  <c r="H7" i="2"/>
  <c r="I7" i="2" s="1"/>
  <c r="G7" i="2"/>
  <c r="H6" i="2"/>
  <c r="G6" i="2"/>
  <c r="H5" i="2"/>
  <c r="I5" i="2" s="1"/>
  <c r="G5" i="2"/>
  <c r="H4" i="2"/>
  <c r="G4" i="2"/>
  <c r="I4" i="2" s="1"/>
  <c r="H3" i="2"/>
  <c r="I3" i="2" s="1"/>
  <c r="G3" i="2"/>
  <c r="H2" i="2"/>
  <c r="G2" i="2"/>
  <c r="A2" i="2"/>
  <c r="A36" i="2" s="1"/>
  <c r="C33" i="1"/>
  <c r="C20" i="1"/>
  <c r="A15" i="2" l="1"/>
  <c r="A31" i="2"/>
  <c r="E10" i="26"/>
  <c r="A18" i="2"/>
  <c r="A34" i="2"/>
  <c r="A19" i="2"/>
  <c r="A35" i="2"/>
  <c r="I2" i="2"/>
  <c r="I6" i="2"/>
  <c r="I10" i="2"/>
  <c r="A21" i="2"/>
  <c r="A37" i="2"/>
  <c r="F12" i="26"/>
  <c r="A14" i="2"/>
  <c r="A22" i="2"/>
  <c r="A30" i="2"/>
  <c r="A38" i="2"/>
  <c r="A40" i="2"/>
  <c r="D10" i="26"/>
  <c r="G12" i="26"/>
  <c r="E19" i="26"/>
  <c r="A16" i="2"/>
  <c r="A24" i="2"/>
  <c r="A32" i="2"/>
  <c r="F10" i="26"/>
  <c r="A3" i="2"/>
  <c r="A17" i="2"/>
  <c r="A25" i="2"/>
  <c r="A33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<sst xmlns="http://schemas.openxmlformats.org/spreadsheetml/2006/main" count="2092" uniqueCount="337">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</sst>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29699.868896484411</v>
      </c>
    </row>
    <row r="8" spans="1:3" ht="15" customHeight="1" x14ac:dyDescent="0.25">
      <c r="B8" s="5" t="s">
        <v>19</v>
      </c>
      <c r="C8" s="44">
        <v>1.0999999999999999E-2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0.68290496826171898</v>
      </c>
    </row>
    <row r="11" spans="1:3" ht="15" customHeight="1" x14ac:dyDescent="0.25">
      <c r="B11" s="5" t="s">
        <v>22</v>
      </c>
      <c r="C11" s="45">
        <v>0.83599999999999997</v>
      </c>
    </row>
    <row r="12" spans="1:3" ht="15" customHeight="1" x14ac:dyDescent="0.25">
      <c r="B12" s="5" t="s">
        <v>23</v>
      </c>
      <c r="C12" s="45">
        <v>0.68900000000000006</v>
      </c>
    </row>
    <row r="13" spans="1:3" ht="15" customHeight="1" x14ac:dyDescent="0.25">
      <c r="B13" s="5" t="s">
        <v>24</v>
      </c>
      <c r="C13" s="45">
        <v>0.49700000000000011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0.11550000000000001</v>
      </c>
    </row>
    <row r="24" spans="1:3" ht="15" customHeight="1" x14ac:dyDescent="0.25">
      <c r="B24" s="15" t="s">
        <v>33</v>
      </c>
      <c r="C24" s="45">
        <v>0.47460000000000002</v>
      </c>
    </row>
    <row r="25" spans="1:3" ht="15" customHeight="1" x14ac:dyDescent="0.25">
      <c r="B25" s="15" t="s">
        <v>34</v>
      </c>
      <c r="C25" s="45">
        <v>0.32340000000000002</v>
      </c>
    </row>
    <row r="26" spans="1:3" ht="15" customHeight="1" x14ac:dyDescent="0.25">
      <c r="B26" s="15" t="s">
        <v>35</v>
      </c>
      <c r="C26" s="45">
        <v>8.6500000000000007E-2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0.29181609532021502</v>
      </c>
    </row>
    <row r="30" spans="1:3" ht="14.25" customHeight="1" x14ac:dyDescent="0.25">
      <c r="B30" s="25" t="s">
        <v>38</v>
      </c>
      <c r="C30" s="99">
        <v>5.8372304444056097E-2</v>
      </c>
    </row>
    <row r="31" spans="1:3" ht="14.25" customHeight="1" x14ac:dyDescent="0.25">
      <c r="B31" s="25" t="s">
        <v>39</v>
      </c>
      <c r="C31" s="99">
        <v>0.119823270172546</v>
      </c>
    </row>
    <row r="32" spans="1:3" ht="14.25" customHeight="1" x14ac:dyDescent="0.25">
      <c r="B32" s="25" t="s">
        <v>40</v>
      </c>
      <c r="C32" s="99">
        <v>0.52998833006318302</v>
      </c>
    </row>
    <row r="33" spans="1:5" ht="13" customHeight="1" x14ac:dyDescent="0.25">
      <c r="B33" s="27" t="s">
        <v>41</v>
      </c>
      <c r="C33" s="48">
        <f>SUM(C29:C32)</f>
        <v>1.0000000000000002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8.2189807963599897</v>
      </c>
    </row>
    <row r="38" spans="1:5" ht="15" customHeight="1" x14ac:dyDescent="0.25">
      <c r="B38" s="11" t="s">
        <v>45</v>
      </c>
      <c r="C38" s="43">
        <v>12.918344055068999</v>
      </c>
      <c r="D38" s="12"/>
      <c r="E38" s="13"/>
    </row>
    <row r="39" spans="1:5" ht="15" customHeight="1" x14ac:dyDescent="0.25">
      <c r="B39" s="11" t="s">
        <v>46</v>
      </c>
      <c r="C39" s="43">
        <v>15.0113436667613</v>
      </c>
      <c r="D39" s="12"/>
      <c r="E39" s="12"/>
    </row>
    <row r="40" spans="1:5" ht="15" customHeight="1" x14ac:dyDescent="0.25">
      <c r="B40" s="11" t="s">
        <v>47</v>
      </c>
      <c r="C40" s="100">
        <v>0.43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8.7540649100000003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6.1146999999999998E-3</v>
      </c>
      <c r="D45" s="12"/>
    </row>
    <row r="46" spans="1:5" ht="15.75" customHeight="1" x14ac:dyDescent="0.25">
      <c r="B46" s="11" t="s">
        <v>52</v>
      </c>
      <c r="C46" s="45">
        <v>7.2286500000000004E-2</v>
      </c>
      <c r="D46" s="12"/>
    </row>
    <row r="47" spans="1:5" ht="15.75" customHeight="1" x14ac:dyDescent="0.25">
      <c r="B47" s="11" t="s">
        <v>53</v>
      </c>
      <c r="C47" s="45">
        <v>8.8581800000000002E-2</v>
      </c>
      <c r="D47" s="12"/>
      <c r="E47" s="13"/>
    </row>
    <row r="48" spans="1:5" ht="15" customHeight="1" x14ac:dyDescent="0.25">
      <c r="B48" s="11" t="s">
        <v>54</v>
      </c>
      <c r="C48" s="46">
        <v>0.83301700000000001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2.2000000000000002</v>
      </c>
      <c r="D51" s="12"/>
    </row>
    <row r="52" spans="1:4" ht="15" customHeight="1" x14ac:dyDescent="0.25">
      <c r="B52" s="11" t="s">
        <v>57</v>
      </c>
      <c r="C52" s="100">
        <v>2.2000000000000002</v>
      </c>
    </row>
    <row r="53" spans="1:4" ht="15.75" customHeight="1" x14ac:dyDescent="0.25">
      <c r="B53" s="11" t="s">
        <v>58</v>
      </c>
      <c r="C53" s="100">
        <v>2.2000000000000002</v>
      </c>
    </row>
    <row r="54" spans="1:4" ht="15.75" customHeight="1" x14ac:dyDescent="0.25">
      <c r="B54" s="11" t="s">
        <v>59</v>
      </c>
      <c r="C54" s="100">
        <v>2.2000000000000002</v>
      </c>
    </row>
    <row r="55" spans="1:4" ht="15.75" customHeight="1" x14ac:dyDescent="0.25">
      <c r="B55" s="11" t="s">
        <v>60</v>
      </c>
      <c r="C55" s="100">
        <v>2.2000000000000002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2.1363636363636359E-2</v>
      </c>
    </row>
    <row r="59" spans="1:4" ht="15.75" customHeight="1" x14ac:dyDescent="0.25">
      <c r="B59" s="11" t="s">
        <v>63</v>
      </c>
      <c r="C59" s="45">
        <v>0.57259000000000004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6.5984119999999896E-2</v>
      </c>
    </row>
    <row r="63" spans="1:4" ht="15.75" customHeight="1" x14ac:dyDescent="0.3">
      <c r="A63" s="4"/>
    </row>
  </sheetData>
  <sheetProtection algorithmName="SHA-512" hashValue="Au5Mf6qQDs79S/HqqfZjTIvElKnfLAVI/RwESLpWfofpw1+S31SqxCbcetCxqdSELK1Cz5q9eanKQ2cKyvdU6w==" saltValue="WtWwJuSSLFQXSo4RHJdpn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7094.9679999999998</v>
      </c>
      <c r="C2" s="49">
        <v>13000</v>
      </c>
      <c r="D2" s="49">
        <v>18100</v>
      </c>
      <c r="E2" s="49">
        <v>1143000</v>
      </c>
      <c r="F2" s="49">
        <v>788000</v>
      </c>
      <c r="G2" s="17">
        <f t="shared" ref="G2:G11" si="0">C2+D2+E2+F2</f>
        <v>1962100</v>
      </c>
      <c r="H2" s="17">
        <f t="shared" ref="H2:H11" si="1">(B2 + stillbirth*B2/(1000-stillbirth))/(1-abortion)</f>
        <v>8133.6662789256297</v>
      </c>
      <c r="I2" s="17">
        <f t="shared" ref="I2:I11" si="2">G2-H2</f>
        <v>1953966.3337210743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7152.5429999999997</v>
      </c>
      <c r="C3" s="50">
        <v>13000</v>
      </c>
      <c r="D3" s="50">
        <v>19300</v>
      </c>
      <c r="E3" s="50">
        <v>1171000</v>
      </c>
      <c r="F3" s="50">
        <v>820000</v>
      </c>
      <c r="G3" s="17">
        <f t="shared" si="0"/>
        <v>2023300</v>
      </c>
      <c r="H3" s="17">
        <f t="shared" si="1"/>
        <v>8199.6702180567336</v>
      </c>
      <c r="I3" s="17">
        <f t="shared" si="2"/>
        <v>2015100.3297819432</v>
      </c>
    </row>
    <row r="4" spans="1:9" ht="15.75" customHeight="1" x14ac:dyDescent="0.25">
      <c r="A4" s="5">
        <f t="shared" si="3"/>
        <v>2023</v>
      </c>
      <c r="B4" s="49">
        <v>7238.8639999999996</v>
      </c>
      <c r="C4" s="50">
        <v>13000</v>
      </c>
      <c r="D4" s="50">
        <v>19600</v>
      </c>
      <c r="E4" s="50">
        <v>1200000</v>
      </c>
      <c r="F4" s="50">
        <v>853000</v>
      </c>
      <c r="G4" s="17">
        <f t="shared" si="0"/>
        <v>2085600</v>
      </c>
      <c r="H4" s="17">
        <f t="shared" si="1"/>
        <v>8298.6285511828519</v>
      </c>
      <c r="I4" s="17">
        <f t="shared" si="2"/>
        <v>2077301.3714488172</v>
      </c>
    </row>
    <row r="5" spans="1:9" ht="15.75" customHeight="1" x14ac:dyDescent="0.25">
      <c r="A5" s="5">
        <f t="shared" si="3"/>
        <v>2024</v>
      </c>
      <c r="B5" s="49">
        <v>7322.1150000000007</v>
      </c>
      <c r="C5" s="50">
        <v>13000</v>
      </c>
      <c r="D5" s="50">
        <v>19900</v>
      </c>
      <c r="E5" s="50">
        <v>1227000</v>
      </c>
      <c r="F5" s="50">
        <v>886000</v>
      </c>
      <c r="G5" s="17">
        <f t="shared" si="0"/>
        <v>2145900</v>
      </c>
      <c r="H5" s="17">
        <f t="shared" si="1"/>
        <v>8394.0674384881713</v>
      </c>
      <c r="I5" s="17">
        <f t="shared" si="2"/>
        <v>2137505.9325615116</v>
      </c>
    </row>
    <row r="6" spans="1:9" ht="15.75" customHeight="1" x14ac:dyDescent="0.25">
      <c r="A6" s="5">
        <f t="shared" si="3"/>
        <v>2025</v>
      </c>
      <c r="B6" s="49">
        <v>7402.2960000000003</v>
      </c>
      <c r="C6" s="50">
        <v>14000</v>
      </c>
      <c r="D6" s="50">
        <v>21200</v>
      </c>
      <c r="E6" s="50">
        <v>1256000</v>
      </c>
      <c r="F6" s="50">
        <v>918000</v>
      </c>
      <c r="G6" s="17">
        <f t="shared" si="0"/>
        <v>2209200</v>
      </c>
      <c r="H6" s="17">
        <f t="shared" si="1"/>
        <v>8485.9868799726901</v>
      </c>
      <c r="I6" s="17">
        <f t="shared" si="2"/>
        <v>2200714.0131200273</v>
      </c>
    </row>
    <row r="7" spans="1:9" ht="15.75" customHeight="1" x14ac:dyDescent="0.25">
      <c r="A7" s="5">
        <f t="shared" si="3"/>
        <v>2026</v>
      </c>
      <c r="B7" s="49">
        <v>7485.6314000000002</v>
      </c>
      <c r="C7" s="50">
        <v>14000</v>
      </c>
      <c r="D7" s="50">
        <v>21600</v>
      </c>
      <c r="E7" s="50">
        <v>1284000</v>
      </c>
      <c r="F7" s="50">
        <v>951000</v>
      </c>
      <c r="G7" s="17">
        <f t="shared" si="0"/>
        <v>2270600</v>
      </c>
      <c r="H7" s="17">
        <f t="shared" si="1"/>
        <v>8581.5225233780984</v>
      </c>
      <c r="I7" s="17">
        <f t="shared" si="2"/>
        <v>2262018.477476622</v>
      </c>
    </row>
    <row r="8" spans="1:9" ht="15.75" customHeight="1" x14ac:dyDescent="0.25">
      <c r="A8" s="5">
        <f t="shared" si="3"/>
        <v>2027</v>
      </c>
      <c r="B8" s="49">
        <v>7596.1732000000002</v>
      </c>
      <c r="C8" s="50">
        <v>14000</v>
      </c>
      <c r="D8" s="50">
        <v>22000</v>
      </c>
      <c r="E8" s="50">
        <v>1313000</v>
      </c>
      <c r="F8" s="50">
        <v>983000</v>
      </c>
      <c r="G8" s="17">
        <f t="shared" si="0"/>
        <v>2332000</v>
      </c>
      <c r="H8" s="17">
        <f t="shared" si="1"/>
        <v>8708.2475644313818</v>
      </c>
      <c r="I8" s="17">
        <f t="shared" si="2"/>
        <v>2323291.7524355687</v>
      </c>
    </row>
    <row r="9" spans="1:9" ht="15.75" customHeight="1" x14ac:dyDescent="0.25">
      <c r="A9" s="5">
        <f t="shared" si="3"/>
        <v>2028</v>
      </c>
      <c r="B9" s="49">
        <v>7673.5907999999999</v>
      </c>
      <c r="C9" s="50">
        <v>14000</v>
      </c>
      <c r="D9" s="50">
        <v>23000</v>
      </c>
      <c r="E9" s="50">
        <v>1343000</v>
      </c>
      <c r="F9" s="50">
        <v>1015000</v>
      </c>
      <c r="G9" s="17">
        <f t="shared" si="0"/>
        <v>2395000</v>
      </c>
      <c r="H9" s="17">
        <f t="shared" si="1"/>
        <v>8796.9990461174657</v>
      </c>
      <c r="I9" s="17">
        <f t="shared" si="2"/>
        <v>2386203.0009538825</v>
      </c>
    </row>
    <row r="10" spans="1:9" ht="15.75" customHeight="1" x14ac:dyDescent="0.25">
      <c r="A10" s="5">
        <f t="shared" si="3"/>
        <v>2029</v>
      </c>
      <c r="B10" s="49">
        <v>7748.1903999999986</v>
      </c>
      <c r="C10" s="50">
        <v>14000</v>
      </c>
      <c r="D10" s="50">
        <v>24000</v>
      </c>
      <c r="E10" s="50">
        <v>1375000</v>
      </c>
      <c r="F10" s="50">
        <v>1046000</v>
      </c>
      <c r="G10" s="17">
        <f t="shared" si="0"/>
        <v>2459000</v>
      </c>
      <c r="H10" s="17">
        <f t="shared" si="1"/>
        <v>8882.5199746038707</v>
      </c>
      <c r="I10" s="17">
        <f t="shared" si="2"/>
        <v>2450117.4800253962</v>
      </c>
    </row>
    <row r="11" spans="1:9" ht="15.75" customHeight="1" x14ac:dyDescent="0.25">
      <c r="A11" s="5">
        <f t="shared" si="3"/>
        <v>2030</v>
      </c>
      <c r="B11" s="49">
        <v>7819.9719999999998</v>
      </c>
      <c r="C11" s="50">
        <v>15000</v>
      </c>
      <c r="D11" s="50">
        <v>24000</v>
      </c>
      <c r="E11" s="50">
        <v>1406000</v>
      </c>
      <c r="F11" s="50">
        <v>1077000</v>
      </c>
      <c r="G11" s="17">
        <f t="shared" si="0"/>
        <v>2522000</v>
      </c>
      <c r="H11" s="17">
        <f t="shared" si="1"/>
        <v>8964.8103498906003</v>
      </c>
      <c r="I11" s="17">
        <f t="shared" si="2"/>
        <v>2513035.1896501095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ceenGhmGHzRwouHzMH4cJt7lAezwwXxPf5LjJZXxX03A0udcIQox86ixYnBkZf08gPBjmcR7gKGRW3Eh1X8e+Q==" saltValue="1s5XhazqyJyR4O2vcda2B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0.1099098311207016</v>
      </c>
    </row>
    <row r="5" spans="1:8" ht="15.75" customHeight="1" x14ac:dyDescent="0.25">
      <c r="B5" s="19" t="s">
        <v>80</v>
      </c>
      <c r="C5" s="101">
        <v>5.0164789484858682E-2</v>
      </c>
    </row>
    <row r="6" spans="1:8" ht="15.75" customHeight="1" x14ac:dyDescent="0.25">
      <c r="B6" s="19" t="s">
        <v>81</v>
      </c>
      <c r="C6" s="101">
        <v>0.11449268097059249</v>
      </c>
    </row>
    <row r="7" spans="1:8" ht="15.75" customHeight="1" x14ac:dyDescent="0.25">
      <c r="B7" s="19" t="s">
        <v>82</v>
      </c>
      <c r="C7" s="101">
        <v>0.40230068992180468</v>
      </c>
    </row>
    <row r="8" spans="1:8" ht="15.75" customHeight="1" x14ac:dyDescent="0.25">
      <c r="B8" s="19" t="s">
        <v>83</v>
      </c>
      <c r="C8" s="101">
        <v>0</v>
      </c>
    </row>
    <row r="9" spans="1:8" ht="15.75" customHeight="1" x14ac:dyDescent="0.25">
      <c r="B9" s="19" t="s">
        <v>84</v>
      </c>
      <c r="C9" s="101">
        <v>0.23932824963981991</v>
      </c>
    </row>
    <row r="10" spans="1:8" ht="15.75" customHeight="1" x14ac:dyDescent="0.25">
      <c r="B10" s="19" t="s">
        <v>85</v>
      </c>
      <c r="C10" s="101">
        <v>8.380375886222266E-2</v>
      </c>
    </row>
    <row r="11" spans="1:8" ht="15.75" customHeight="1" x14ac:dyDescent="0.25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9.9898883971125091E-2</v>
      </c>
      <c r="D14" s="55">
        <v>9.9898883971125091E-2</v>
      </c>
      <c r="E14" s="55">
        <v>9.9898883971125091E-2</v>
      </c>
      <c r="F14" s="55">
        <v>9.9898883971125091E-2</v>
      </c>
    </row>
    <row r="15" spans="1:8" ht="15.75" customHeight="1" x14ac:dyDescent="0.25">
      <c r="B15" s="19" t="s">
        <v>88</v>
      </c>
      <c r="C15" s="101">
        <v>0.1530584244261273</v>
      </c>
      <c r="D15" s="101">
        <v>0.1530584244261273</v>
      </c>
      <c r="E15" s="101">
        <v>0.1530584244261273</v>
      </c>
      <c r="F15" s="101">
        <v>0.1530584244261273</v>
      </c>
    </row>
    <row r="16" spans="1:8" ht="15.75" customHeight="1" x14ac:dyDescent="0.25">
      <c r="B16" s="19" t="s">
        <v>89</v>
      </c>
      <c r="C16" s="101">
        <v>2.4333016825420179E-2</v>
      </c>
      <c r="D16" s="101">
        <v>2.4333016825420179E-2</v>
      </c>
      <c r="E16" s="101">
        <v>2.4333016825420179E-2</v>
      </c>
      <c r="F16" s="101">
        <v>2.4333016825420179E-2</v>
      </c>
    </row>
    <row r="17" spans="1:8" ht="15.75" customHeight="1" x14ac:dyDescent="0.25">
      <c r="B17" s="19" t="s">
        <v>90</v>
      </c>
      <c r="C17" s="101">
        <v>0.1640592371040839</v>
      </c>
      <c r="D17" s="101">
        <v>0.1640592371040839</v>
      </c>
      <c r="E17" s="101">
        <v>0.1640592371040839</v>
      </c>
      <c r="F17" s="101">
        <v>0.1640592371040839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0</v>
      </c>
      <c r="D19" s="101">
        <v>0</v>
      </c>
      <c r="E19" s="101">
        <v>0</v>
      </c>
      <c r="F19" s="101">
        <v>0</v>
      </c>
    </row>
    <row r="20" spans="1:8" ht="15.75" customHeight="1" x14ac:dyDescent="0.25">
      <c r="B20" s="19" t="s">
        <v>93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5">
      <c r="B21" s="19" t="s">
        <v>94</v>
      </c>
      <c r="C21" s="101">
        <v>0.11078580141699119</v>
      </c>
      <c r="D21" s="101">
        <v>0.11078580141699119</v>
      </c>
      <c r="E21" s="101">
        <v>0.11078580141699119</v>
      </c>
      <c r="F21" s="101">
        <v>0.11078580141699119</v>
      </c>
    </row>
    <row r="22" spans="1:8" ht="15.75" customHeight="1" x14ac:dyDescent="0.25">
      <c r="B22" s="19" t="s">
        <v>95</v>
      </c>
      <c r="C22" s="101">
        <v>0.44786463625625228</v>
      </c>
      <c r="D22" s="101">
        <v>0.44786463625625228</v>
      </c>
      <c r="E22" s="101">
        <v>0.44786463625625228</v>
      </c>
      <c r="F22" s="101">
        <v>0.44786463625625228</v>
      </c>
    </row>
    <row r="23" spans="1:8" ht="15.75" customHeight="1" x14ac:dyDescent="0.25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4.7837044999999988E-2</v>
      </c>
    </row>
    <row r="27" spans="1:8" ht="15.75" customHeight="1" x14ac:dyDescent="0.25">
      <c r="B27" s="19" t="s">
        <v>102</v>
      </c>
      <c r="C27" s="101">
        <v>1.836863E-2</v>
      </c>
    </row>
    <row r="28" spans="1:8" ht="15.75" customHeight="1" x14ac:dyDescent="0.25">
      <c r="B28" s="19" t="s">
        <v>103</v>
      </c>
      <c r="C28" s="101">
        <v>0.231175139</v>
      </c>
    </row>
    <row r="29" spans="1:8" ht="15.75" customHeight="1" x14ac:dyDescent="0.25">
      <c r="B29" s="19" t="s">
        <v>104</v>
      </c>
      <c r="C29" s="101">
        <v>0.138527135</v>
      </c>
    </row>
    <row r="30" spans="1:8" ht="15.75" customHeight="1" x14ac:dyDescent="0.25">
      <c r="B30" s="19" t="s">
        <v>2</v>
      </c>
      <c r="C30" s="101">
        <v>4.9111505E-2</v>
      </c>
    </row>
    <row r="31" spans="1:8" ht="15.75" customHeight="1" x14ac:dyDescent="0.25">
      <c r="B31" s="19" t="s">
        <v>105</v>
      </c>
      <c r="C31" s="101">
        <v>6.9658183999999998E-2</v>
      </c>
    </row>
    <row r="32" spans="1:8" ht="15.75" customHeight="1" x14ac:dyDescent="0.25">
      <c r="B32" s="19" t="s">
        <v>106</v>
      </c>
      <c r="C32" s="101">
        <v>0.14941447299999999</v>
      </c>
    </row>
    <row r="33" spans="2:3" ht="15.75" customHeight="1" x14ac:dyDescent="0.25">
      <c r="B33" s="19" t="s">
        <v>107</v>
      </c>
      <c r="C33" s="101">
        <v>0.122223571</v>
      </c>
    </row>
    <row r="34" spans="2:3" ht="15.75" customHeight="1" x14ac:dyDescent="0.25">
      <c r="B34" s="19" t="s">
        <v>108</v>
      </c>
      <c r="C34" s="101">
        <v>0.173684317</v>
      </c>
    </row>
    <row r="35" spans="2:3" ht="15.75" customHeight="1" x14ac:dyDescent="0.25">
      <c r="B35" s="27" t="s">
        <v>41</v>
      </c>
      <c r="C35" s="48">
        <f>SUM(C26:C34)</f>
        <v>0.99999999899999992</v>
      </c>
    </row>
  </sheetData>
  <sheetProtection algorithmName="SHA-512" hashValue="Js5AbUOfk/V2ESwM1cFiBjYwKqlliLA+6aZaoL8l2NezEYcwqhSvfEM2OY/mrRFrVn20hM5WALcN/14fQWvKsA==" saltValue="WKttnssXPb/vdzIUNWj1w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5">
      <c r="B4" s="5" t="s">
        <v>114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5">
      <c r="B5" s="5" t="s">
        <v>115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5">
      <c r="B10" s="5" t="s">
        <v>119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5">
      <c r="B11" s="5" t="s">
        <v>120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0.73811573149999998</v>
      </c>
      <c r="D14" s="54">
        <v>0.73101439726399997</v>
      </c>
      <c r="E14" s="54">
        <v>0.73101439726399997</v>
      </c>
      <c r="F14" s="54">
        <v>0.46123497697700011</v>
      </c>
      <c r="G14" s="54">
        <v>0.46123497697700011</v>
      </c>
      <c r="H14" s="45">
        <v>0.42499999999999999</v>
      </c>
      <c r="I14" s="55">
        <v>0.42499999999999999</v>
      </c>
      <c r="J14" s="55">
        <v>0.42499999999999999</v>
      </c>
      <c r="K14" s="55">
        <v>0.42499999999999999</v>
      </c>
      <c r="L14" s="45">
        <v>0.30499999999999999</v>
      </c>
      <c r="M14" s="55">
        <v>0.30499999999999999</v>
      </c>
      <c r="N14" s="55">
        <v>0.30499999999999999</v>
      </c>
      <c r="O14" s="55">
        <v>0.30499999999999999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0.42263768669958501</v>
      </c>
      <c r="D15" s="52">
        <f t="shared" si="0"/>
        <v>0.41857153372939376</v>
      </c>
      <c r="E15" s="52">
        <f t="shared" si="0"/>
        <v>0.41857153372939376</v>
      </c>
      <c r="F15" s="52">
        <f t="shared" si="0"/>
        <v>0.26409853546726053</v>
      </c>
      <c r="G15" s="52">
        <f t="shared" si="0"/>
        <v>0.26409853546726053</v>
      </c>
      <c r="H15" s="52">
        <f t="shared" si="0"/>
        <v>0.24335075</v>
      </c>
      <c r="I15" s="52">
        <f t="shared" si="0"/>
        <v>0.24335075</v>
      </c>
      <c r="J15" s="52">
        <f t="shared" si="0"/>
        <v>0.24335075</v>
      </c>
      <c r="K15" s="52">
        <f t="shared" si="0"/>
        <v>0.24335075</v>
      </c>
      <c r="L15" s="52">
        <f t="shared" si="0"/>
        <v>0.17463995000000002</v>
      </c>
      <c r="M15" s="52">
        <f t="shared" si="0"/>
        <v>0.17463995000000002</v>
      </c>
      <c r="N15" s="52">
        <f t="shared" si="0"/>
        <v>0.17463995000000002</v>
      </c>
      <c r="O15" s="52">
        <f t="shared" si="0"/>
        <v>0.17463995000000002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VuvwXSWxPkM0Q2NQoBBxT8xrEKJawORrjFq01bKw9HmbsLTiLXR4HWZPCQd7xv8z9dd9IN4lTOn1RxC+PpD7AQ==" saltValue="Q4BXvzcUN0bv37kU7eqYe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0.62783992564380298</v>
      </c>
      <c r="D2" s="53">
        <v>0.43262884734375001</v>
      </c>
      <c r="E2" s="53"/>
      <c r="F2" s="53"/>
      <c r="G2" s="53"/>
    </row>
    <row r="3" spans="1:7" x14ac:dyDescent="0.25">
      <c r="B3" s="3" t="s">
        <v>130</v>
      </c>
      <c r="C3" s="53">
        <v>0.14720586077719799</v>
      </c>
      <c r="D3" s="53">
        <v>0.177978600203125</v>
      </c>
      <c r="E3" s="53"/>
      <c r="F3" s="53"/>
      <c r="G3" s="53"/>
    </row>
    <row r="4" spans="1:7" x14ac:dyDescent="0.25">
      <c r="B4" s="3" t="s">
        <v>131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/>
    </row>
    <row r="5" spans="1:7" x14ac:dyDescent="0.25">
      <c r="B5" s="3" t="s">
        <v>132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UFfYdywhWrxRpWEwW7qtMXNieKUOl/DcJp+DkoneBvMpge7XXCGP08ISyqbVWDtW1nb27BL46krAexpqaqKKXA==" saltValue="WrzKtlnG1haaFeSUhApH3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DriRXuqnpr7EeNpq/QK/h50kuJx81fagi1YjDNADzGF6OIzKzBy5fj+OATD69hiVid3NXtfikZJuhCQq/3S6LA==" saltValue="ba4hRUL7OAdJxx15bQISD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x14ac:dyDescent="0.25">
      <c r="A2" s="8" t="s">
        <v>145</v>
      </c>
      <c r="B2" s="41">
        <v>10</v>
      </c>
    </row>
    <row r="3" spans="1:2" x14ac:dyDescent="0.25">
      <c r="A3" s="8" t="s">
        <v>150</v>
      </c>
      <c r="B3" s="41">
        <v>10</v>
      </c>
    </row>
    <row r="4" spans="1:2" x14ac:dyDescent="0.25">
      <c r="A4" s="8" t="s">
        <v>146</v>
      </c>
      <c r="B4" s="41">
        <v>10</v>
      </c>
    </row>
    <row r="5" spans="1:2" x14ac:dyDescent="0.25">
      <c r="A5" s="8" t="s">
        <v>147</v>
      </c>
      <c r="B5" s="41">
        <v>10</v>
      </c>
    </row>
    <row r="6" spans="1:2" x14ac:dyDescent="0.25">
      <c r="A6" s="8" t="s">
        <v>148</v>
      </c>
      <c r="B6" s="41">
        <v>10</v>
      </c>
    </row>
    <row r="7" spans="1:2" x14ac:dyDescent="0.25">
      <c r="A7" s="8" t="s">
        <v>149</v>
      </c>
      <c r="B7" s="41">
        <v>10</v>
      </c>
    </row>
  </sheetData>
  <sheetProtection algorithmName="SHA-512" hashValue="jyyJ2PzmcsKNVAGLpwqR/m7t4l5ift/jTccsO2+g3pM6pF1BEXcepytW1hyaV/x8H3tMX6iwZv+73exAXOblQQ==" saltValue="mp2I9Pwmx4QMJfLTyutAl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97</v>
      </c>
      <c r="C5" s="47"/>
      <c r="D5" s="47"/>
      <c r="E5" s="38" t="str">
        <f>IF(E$7="","",E$7)</f>
        <v/>
      </c>
    </row>
    <row r="6" spans="1:5" x14ac:dyDescent="0.25">
      <c r="B6" s="32" t="s">
        <v>98</v>
      </c>
      <c r="C6" s="47"/>
      <c r="D6" s="47"/>
      <c r="E6" s="38" t="str">
        <f>IF(E$7="","",E$7)</f>
        <v/>
      </c>
    </row>
    <row r="7" spans="1:5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5">
      <c r="B10" s="32" t="s">
        <v>109</v>
      </c>
      <c r="C10" s="47"/>
      <c r="D10" s="47"/>
      <c r="E10" s="38" t="str">
        <f>IF(E$7="","",E$7)</f>
        <v/>
      </c>
    </row>
    <row r="11" spans="1:5" x14ac:dyDescent="0.25">
      <c r="B11" s="32" t="s">
        <v>96</v>
      </c>
      <c r="C11" s="47"/>
      <c r="D11" s="47"/>
      <c r="E11" s="38" t="str">
        <f>IF(E$7="","",E$7)</f>
        <v/>
      </c>
    </row>
    <row r="12" spans="1:5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156</v>
      </c>
      <c r="C21" s="31"/>
      <c r="D21" s="30"/>
      <c r="E21" s="47"/>
    </row>
  </sheetData>
  <sheetProtection algorithmName="SHA-512" hashValue="pOyHYjm3OyiQJ56pfQzyt8QQ8EOLEfHGA3mj5gqIYpLh/jpoDuJkEWmA7PwmijdQKK7sgmmGXqFYzgkrslh6nA==" saltValue="2wYtpj8pLJFVu+Td4IHa9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t52JVCMzYeSgsqzEv8tOTaVq/+i/Kt9MCMUeZN3MlhpUJa80QWxHVzwvFnAHjWS4MevJki2uXl+IEWg9yLx1pw==" saltValue="CJKQ+A/bZzXdhDR/bmRLc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</v>
      </c>
      <c r="C2" s="98">
        <v>0.95</v>
      </c>
      <c r="D2" s="56">
        <v>42.533893708163482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44.807550932125316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171.46801836850591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0.88653988856092558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14.332612801245681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14.332612801245681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14.332612801245681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14.332612801245681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14.332612801245681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14.332612801245681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</v>
      </c>
      <c r="C16" s="98">
        <v>0.95</v>
      </c>
      <c r="D16" s="56">
        <v>0.38901621782286311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4.0260706086583404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4.0260706086583404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0.38</v>
      </c>
      <c r="C21" s="98">
        <v>0.95</v>
      </c>
      <c r="D21" s="56">
        <v>8.8560391003737333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24.509852846612429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0</v>
      </c>
      <c r="C23" s="98">
        <v>0.95</v>
      </c>
      <c r="D23" s="56">
        <v>4.7482493984987979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</v>
      </c>
      <c r="C27" s="98">
        <v>0.95</v>
      </c>
      <c r="D27" s="56">
        <v>20.698417778852551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0.68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78.281838017014053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0.5324638758293635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0.79117266352621562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0.98167939343542798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4.645638405644835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qNAvMVfL0wjBbF4DOfYTzj+Qb5MxTT6pa/q94GG7vwrnxPrCd5JzYps2hyko7qhKx1s4HrIPlCgNGphO5xAvhA==" saltValue="H+BI4iGZOc3WdeXUOJfBN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x14ac:dyDescent="0.25">
      <c r="A2" s="57" t="s">
        <v>180</v>
      </c>
      <c r="B2" s="47" t="s">
        <v>190</v>
      </c>
      <c r="C2" s="47"/>
    </row>
    <row r="3" spans="1:3" x14ac:dyDescent="0.25">
      <c r="A3" s="57" t="s">
        <v>181</v>
      </c>
      <c r="B3" s="47" t="s">
        <v>190</v>
      </c>
      <c r="C3" s="47"/>
    </row>
    <row r="4" spans="1:3" x14ac:dyDescent="0.25">
      <c r="A4" s="57" t="s">
        <v>192</v>
      </c>
      <c r="B4" s="47" t="s">
        <v>185</v>
      </c>
      <c r="C4" s="47"/>
    </row>
    <row r="5" spans="1:3" x14ac:dyDescent="0.25">
      <c r="A5" s="57" t="s">
        <v>189</v>
      </c>
      <c r="B5" s="47" t="s">
        <v>185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VvIDnHgVdBx9ZzTS/nNJEboCdByypcHUia0KL18vudkEJnvoyP9EH9eZp+b21AbRPHppBTIrMfEaMnLIzJzPKg==" saltValue="jJXlHsigtTVQ/KxhbEVCY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x14ac:dyDescent="0.25">
      <c r="A2" s="33" t="s">
        <v>172</v>
      </c>
    </row>
    <row r="3" spans="1:1" x14ac:dyDescent="0.25">
      <c r="A3" s="33" t="s">
        <v>182</v>
      </c>
    </row>
    <row r="4" spans="1:1" x14ac:dyDescent="0.25">
      <c r="A4" s="33" t="s">
        <v>186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0+Ohfga0nJpbrBjVGwJN2Qf2FSOqVsX4Yzw2AXpwtbbPXhhDjqqSmlGRnqnuLHac+h6C0scBynS9JdYp9XWA9g==" saltValue="v8ds5tS7JA6IPu7dnKido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2.2000000000000002</v>
      </c>
      <c r="C2" s="21">
        <f>'Données pop de l''année de ref'!C52</f>
        <v>2.2000000000000002</v>
      </c>
      <c r="D2" s="21">
        <f>'Données pop de l''année de ref'!C53</f>
        <v>2.2000000000000002</v>
      </c>
      <c r="E2" s="21">
        <f>'Données pop de l''année de ref'!C54</f>
        <v>2.2000000000000002</v>
      </c>
      <c r="F2" s="21">
        <f>'Données pop de l''année de ref'!C55</f>
        <v>2.2000000000000002</v>
      </c>
    </row>
    <row r="3" spans="1:6" ht="15.75" customHeight="1" x14ac:dyDescent="0.25">
      <c r="A3" s="3" t="s">
        <v>209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5">
      <c r="A4" s="3" t="s">
        <v>208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sheetProtection algorithmName="SHA-512" hashValue="fZOlBwrFGJ2i63Ent8UF4QjrS760yRKunqMLeyzhC67iCVFJNBZ7e8MwRcFQiXER3mU4qroOUfiXdGn84ywnTA==" saltValue="h3rEevyEto24Z/xfV1mfh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1.0999999999999999E-2</v>
      </c>
      <c r="E2" s="60">
        <f>food_insecure</f>
        <v>1.0999999999999999E-2</v>
      </c>
      <c r="F2" s="60">
        <f>food_insecure</f>
        <v>1.0999999999999999E-2</v>
      </c>
      <c r="G2" s="60">
        <f>food_insecure</f>
        <v>1.0999999999999999E-2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1.0999999999999999E-2</v>
      </c>
      <c r="F5" s="60">
        <f>food_insecure</f>
        <v>1.0999999999999999E-2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1.0999999999999999E-2</v>
      </c>
      <c r="F8" s="60">
        <f>food_insecure</f>
        <v>1.0999999999999999E-2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1.0999999999999999E-2</v>
      </c>
      <c r="F9" s="60">
        <f>food_insecure</f>
        <v>1.0999999999999999E-2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0.68900000000000006</v>
      </c>
      <c r="E10" s="60">
        <f>IF(ISBLANK(comm_deliv), frac_children_health_facility,1)</f>
        <v>0.68900000000000006</v>
      </c>
      <c r="F10" s="60">
        <f>IF(ISBLANK(comm_deliv), frac_children_health_facility,1)</f>
        <v>0.68900000000000006</v>
      </c>
      <c r="G10" s="60">
        <f>IF(ISBLANK(comm_deliv), frac_children_health_facility,1)</f>
        <v>0.68900000000000006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1.0999999999999999E-2</v>
      </c>
      <c r="I15" s="60">
        <f>food_insecure</f>
        <v>1.0999999999999999E-2</v>
      </c>
      <c r="J15" s="60">
        <f>food_insecure</f>
        <v>1.0999999999999999E-2</v>
      </c>
      <c r="K15" s="60">
        <f>food_insecure</f>
        <v>1.0999999999999999E-2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0.83599999999999997</v>
      </c>
      <c r="I18" s="60">
        <f>frac_PW_health_facility</f>
        <v>0.83599999999999997</v>
      </c>
      <c r="J18" s="60">
        <f>frac_PW_health_facility</f>
        <v>0.83599999999999997</v>
      </c>
      <c r="K18" s="60">
        <f>frac_PW_health_facility</f>
        <v>0.83599999999999997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0.49700000000000011</v>
      </c>
      <c r="M24" s="60">
        <f>famplan_unmet_need</f>
        <v>0.49700000000000011</v>
      </c>
      <c r="N24" s="60">
        <f>famplan_unmet_need</f>
        <v>0.49700000000000011</v>
      </c>
      <c r="O24" s="60">
        <f>famplan_unmet_need</f>
        <v>0.49700000000000011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0.15610905507507314</v>
      </c>
      <c r="M25" s="60">
        <f>(1-food_insecure)*(0.49)+food_insecure*(0.7)</f>
        <v>0.49230999999999997</v>
      </c>
      <c r="N25" s="60">
        <f>(1-food_insecure)*(0.49)+food_insecure*(0.7)</f>
        <v>0.49230999999999997</v>
      </c>
      <c r="O25" s="60">
        <f>(1-food_insecure)*(0.49)+food_insecure*(0.7)</f>
        <v>0.49230999999999997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6.6903880746459907E-2</v>
      </c>
      <c r="M26" s="60">
        <f>(1-food_insecure)*(0.21)+food_insecure*(0.3)</f>
        <v>0.21098999999999998</v>
      </c>
      <c r="N26" s="60">
        <f>(1-food_insecure)*(0.21)+food_insecure*(0.3)</f>
        <v>0.21098999999999998</v>
      </c>
      <c r="O26" s="60">
        <f>(1-food_insecure)*(0.21)+food_insecure*(0.3)</f>
        <v>0.21098999999999998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9.4082095916747974E-2</v>
      </c>
      <c r="M27" s="60">
        <f>(1-food_insecure)*(0.3)</f>
        <v>0.29669999999999996</v>
      </c>
      <c r="N27" s="60">
        <f>(1-food_insecure)*(0.3)</f>
        <v>0.29669999999999996</v>
      </c>
      <c r="O27" s="60">
        <f>(1-food_insecure)*(0.3)</f>
        <v>0.29669999999999996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0.68290496826171898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0Qa67KVVwECj8TcyouZOpe9mo4VNtgqM6IP1cZOxhutr4IrmV08D0hhVgCTh6DQP3VM2GnwxjzUxg068Qjqoog==" saltValue="PYn56SLBKT3iUUWUUCvQw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megiPexFtIa7F2GKUZB7zMVLqjDdxBrRkVi4McpoTCjh22Zz4HQ8TtksRCEZ+MBgEtvmo42NIgcKlCiIUtaSYQ==" saltValue="QUshvd2lLwhxrFi+KjsYu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0SEPWeKgiJeqcy9ghmBoRNBKYzPTt4X+zFiOYCHbatQRgctzLIw62fe/c4dnKB1bqoohG4bQ+cJz4MfSRSDUlw==" saltValue="oxFxsmEGK1ZAD1dDbswZk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LwRlDlv5E6g81k+vb6YFWs6Qz+qhyd3F/nX8+ZY766xErp/DNbHR7w4Ux+xMaNU8Tnt1RGiwtiToj7iljx7oLA==" saltValue="gWYABm4W/pdwTa909EOY1A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1FtY3MFl9Svi279S9pG1t+3bow9HmM9nRi9xm3wDomQB4QmmO6nSK3swBjRUftXmOp7dKcTy2jo9E3y20zyK9w==" saltValue="GNh+kgUJYWv6MNv1K3aH2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5tZYzS5Z5+NkRCFj1KF/KtStlDk0CYpdzD8DG4UwM1moTX8a4+NyxiR8ac3esFpljq2ytirtcEa26IAtNFAL7A==" saltValue="coSLFKWenghlYVwG/tUJh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109</v>
      </c>
      <c r="C5" s="8" t="s">
        <v>153</v>
      </c>
      <c r="D5" s="88">
        <f>IF(ISBLANK('Dist. l''allaitement maternel'!$C$2),1.56,(1.56-'Dist. l''allaitement maternel'!$C$2)/(1-'Dist. l''allaitement maternel'!$C$2))</f>
        <v>2.504728848113944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154</v>
      </c>
      <c r="D6" s="88">
        <f>IF(ISBLANK('Dist. l''allaitement maternel'!$C$2),1.56,(1.56-'Dist. l''allaitement maternel'!$C$2)/(1-'Dist. l''allaitement maternel'!$C$2))</f>
        <v>2.504728848113944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96</v>
      </c>
      <c r="C8" s="8" t="s">
        <v>153</v>
      </c>
      <c r="D8" s="88">
        <v>1</v>
      </c>
      <c r="E8" s="88">
        <f>IF(ISBLANK('Dist. l''allaitement maternel'!$D$2),1.56,(1.56-'Dist. l''allaitement maternel'!$D$2)/(1-'Dist. l''allaitement maternel'!$D$2))</f>
        <v>1.9870082350473046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154</v>
      </c>
      <c r="D9" s="88">
        <v>1</v>
      </c>
      <c r="E9" s="88">
        <f>IF(ISBLANK('Dist. l''allaitement maternel'!$D$2),1.56,(1.56-'Dist. l''allaitement maternel'!$D$2)/(1-'Dist. l''allaitement maternel'!$D$2))</f>
        <v>1.9870082350473046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IF(ISBLANK('Dist. l''allaitement maternel'!$C$2),1.37,(1.37-'Dist. l''allaitement maternel'!$C$2)/(1-'Dist. l''allaitement maternel'!$C$2))</f>
        <v>1.9941958460752844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IF(ISBLANK('Dist. l''allaitement maternel'!$C$2),1.37,(1.37-'Dist. l''allaitement maternel'!$C$2)/(1-'Dist. l''allaitement maternel'!$C$2))</f>
        <v>1.9941958460752844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IF(ISBLANK('Dist. l''allaitement maternel'!$D$2),1.37,(1.37-'Dist. l''allaitement maternel'!$D$2)/(1-'Dist. l''allaitement maternel'!$D$2))</f>
        <v>1.6521304410133977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IF(ISBLANK('Dist. l''allaitement maternel'!$D$2),1.37,(1.37-'Dist. l''allaitement maternel'!$D$2)/(1-'Dist. l''allaitement maternel'!$D$2))</f>
        <v>1.6521304410133977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IF(ISBLANK('Dist. l''allaitement maternel'!$C$2),1.77,(1.77-'Dist. l''allaitement maternel'!$C$2)/(1-'Dist. l''allaitement maternel'!$C$2))</f>
        <v>3.0690021661566727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IF(ISBLANK('Dist. l''allaitement maternel'!$C$2),1.77,(1.77-'Dist. l''allaitement maternel'!$C$2)/(1-'Dist. l''allaitement maternel'!$C$2))</f>
        <v>3.0690021661566727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IF(ISBLANK('Dist. l''allaitement maternel'!$D$2),1.77,(1.77-'Dist. l''allaitement maternel'!$D$2)/(1-'Dist. l''allaitement maternel'!$D$2))</f>
        <v>2.3571363231900437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IF(ISBLANK('Dist. l''allaitement maternel'!$D$2),1.77,(1.77-'Dist. l''allaitement maternel'!$D$2)/(1-'Dist. l''allaitement maternel'!$D$2))</f>
        <v>2.3571363231900437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aN5x92NktVNYikWDdOWd6sdAlMWgonpfGu0Oe7+poEYZUTwANJ9L7gukt5f6HpnOAyI2DSs9A6OUVIDU+Fsh1A==" saltValue="b5olNqZR/Mhfq2bA+Jb/0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zOkpOuyQwveBkAxx9FQWzR7Mdpyf5xVy5zfX4pXZGFIs4iAgpRCGX8JkaDh9K7Ezba9PFKMA7oMNE9q0+K8lpQ==" saltValue="W4QkJEgixlqyBWtWiuXBo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z+YeJ36A0ooUY9am93E/FVw3eFpKRDRexcYH5OgirsQQNw0FxGq6N/72hQmhROWhj2tx0jk4f76eJHZD/u0SdQ==" saltValue="nvOPg4Mqylng7cw9GQUde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0.58640400123549707</v>
      </c>
      <c r="F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0.58640400123549707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0.85398263972330546</v>
      </c>
      <c r="F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0.85398263972330546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0.85398263972330546</v>
      </c>
      <c r="F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0.85398263972330546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0.385230184451893</v>
      </c>
      <c r="F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0.385230184451893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0.8188174732547493</v>
      </c>
      <c r="F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0.8188174732547493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0.8188174732547493</v>
      </c>
      <c r="F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0.8188174732547493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0.90168620472774641</v>
      </c>
      <c r="F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0.90168620472774641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0.88967150931207806</v>
      </c>
      <c r="F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0.88967150931207806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0.88967150931207806</v>
      </c>
      <c r="F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0.88967150931207806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6EhybCpSaTykRGJTkTPP81kXswfd75GugvlqSqvIUkN0A2+wBe1eZnpx4x4dBlviMHbKbAt1tnR1iGjOxGA/Jg==" saltValue="zzWlwlfEsyiFu6WFetV1J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00DueUDD4jsXMeSpGo0uOFH/2chqW/TaMho86jssCZscPNIdc3GcbGnG9iLCzK5Tg5kSNRzrDiepN2IzHaimDg==" saltValue="uZoOwOUNCKsSMao0BwMVI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0.40887069822639055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0.58078235439400949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0.58078235439400949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0.59654178674351588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0.59654178674351588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0.59654178674351588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0.59654178674351588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0.64120963608405956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0.64120963608405956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0.64120963608405956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0.64120963608405956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0.51829106880413578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0.68304882607261597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0.68304882607261597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0.69696969696969702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0.69696969696969702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0.69696969696969702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0.69696969696969702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0.73544973544973546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0.73544973544973546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0.73544973544973546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0.73544973544973546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177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179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180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181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182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185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186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189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190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205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174</v>
      </c>
      <c r="C42" s="90">
        <f t="shared" ref="C42:D44" si="14">IF(C19=1,1,C19*0.9)</f>
        <v>1</v>
      </c>
      <c r="D42" s="90">
        <f t="shared" si="14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0.23998627243850443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0.38742879707359085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0.38742879707359085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0.40298507462686567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0.40298507462686567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0.40298507462686567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0.40298507462686567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0.44929965281934647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0.44929965281934647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0.44929965281934647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0.44929965281934647</v>
      </c>
    </row>
    <row r="43" spans="1:15" x14ac:dyDescent="0.25">
      <c r="B43" s="5" t="s">
        <v>175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183</v>
      </c>
      <c r="C44" s="90">
        <f t="shared" si="14"/>
        <v>1</v>
      </c>
      <c r="D44" s="90">
        <f t="shared" si="14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0.38561091160079236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0.55695722221050536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0.55695722221050536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0.5729537366548042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0.5729537366548042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0.5729537366548042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0.5729537366548042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0.61856325492689135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0.61856325492689135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0.61856325492689135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0.61856325492689135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176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177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178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179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180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181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182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185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186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189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190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205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174</v>
      </c>
      <c r="C65" s="90">
        <f t="shared" ref="C65:D67" si="30">IF(C19=1,1,C19*1.05)</f>
        <v>1</v>
      </c>
      <c r="D65" s="90">
        <f t="shared" si="3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0.8968774614445415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0.94571138708658431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0.94571138708658431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0.94895789025946398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0.94895789025946398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0.94895789025946398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0.94895789025946398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0.95739544131222054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0.95739544131222054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0.95739544131222054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0.95739544131222054</v>
      </c>
    </row>
    <row r="66" spans="2:15" x14ac:dyDescent="0.25">
      <c r="B66" s="5" t="s">
        <v>175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183</v>
      </c>
      <c r="C67" s="90">
        <f t="shared" si="30"/>
        <v>1</v>
      </c>
      <c r="D67" s="90">
        <f t="shared" si="3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0.75570039127187927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0.86103000213587477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0.86103000213587477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0.8686371100164203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0.8686371100164203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0.8686371100164203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0.8686371100164203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0.88879621907144857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0.88879621907144857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0.88879621907144857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0.88879621907144857</v>
      </c>
    </row>
  </sheetData>
  <sheetProtection algorithmName="SHA-512" hashValue="ClUdTymOcjN/TN4cia8CdvIdngfc0qqJlwzvOOXlCK5sdCo5nAETlp4IKQP0NbYXZtBpbZzyx9l4uUFrnjwFqA==" saltValue="dZXMiHer4N5YcVJOvunu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x14ac:dyDescent="0.25">
      <c r="B3" s="11" t="s">
        <v>161</v>
      </c>
      <c r="C3" s="90">
        <v>1</v>
      </c>
      <c r="D3" s="90">
        <f>IF(ISBLANK('Dist. de l''état nutritionnel'!D$11),0.86,(0.86*'Dist. de l''état nutritionnel'!D$11/(1-0.86*'Dist. de l''état nutritionnel'!D$11))
/ ('Dist. de l''état nutritionnel'!D$11/(1-'Dist. de l''état nutritionnel'!D$11)))</f>
        <v>0.85339350814017667</v>
      </c>
      <c r="E3" s="90">
        <f>IF(ISBLANK('Dist. de l''état nutritionnel'!E$11),0.86,(0.86*'Dist. de l''état nutritionnel'!E$11/(1-0.86*'Dist. de l''état nutritionnel'!E$11))
/ ('Dist. de l''état nutritionnel'!E$11/(1-'Dist. de l''état nutritionnel'!E$11)))</f>
        <v>0.85492326614572689</v>
      </c>
      <c r="F3" s="90">
        <f>IF(ISBLANK('Dist. de l''état nutritionnel'!F$11),0.86,(0.86*'Dist. de l''état nutritionnel'!F$11/(1-0.86*'Dist. de l''état nutritionnel'!F$11))
/ ('Dist. de l''état nutritionnel'!F$11/(1-'Dist. de l''état nutritionnel'!F$11)))</f>
        <v>0.85577237281740903</v>
      </c>
      <c r="G3" s="90">
        <f>IF(ISBLANK('Dist. de l''état nutritionnel'!G$11),0.86,(0.86*'Dist. de l''état nutritionnel'!G$11/(1-0.86*'Dist. de l''état nutritionnel'!G$11))
/ ('Dist. de l''état nutritionnel'!G$11/(1-'Dist. de l''état nutritionnel'!G$11)))</f>
        <v>0.85741279646015633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x14ac:dyDescent="0.25">
      <c r="B5" s="5" t="s">
        <v>165</v>
      </c>
      <c r="C5" s="90">
        <v>1</v>
      </c>
      <c r="D5" s="90">
        <f>IF(ISBLANK('Dist. de l''état nutritionnel'!D$10),0.86,(0.86*'Dist. de l''état nutritionnel'!D$10/(1-0.86*'Dist. de l''état nutritionnel'!D$10))
/ ('Dist. de l''état nutritionnel'!D$10/(1-'Dist. de l''état nutritionnel'!D$10)))</f>
        <v>0.84918100850396083</v>
      </c>
      <c r="E5" s="90">
        <f>IF(ISBLANK('Dist. de l''état nutritionnel'!E$10),0.86,(0.86*'Dist. de l''état nutritionnel'!E$10/(1-0.86*'Dist. de l''état nutritionnel'!E$10))
/ ('Dist. de l''état nutritionnel'!E$10/(1-'Dist. de l''état nutritionnel'!E$10)))</f>
        <v>0.84860930795421874</v>
      </c>
      <c r="F5" s="90">
        <f>IF(ISBLANK('Dist. de l''état nutritionnel'!F$10),0.86,(0.86*'Dist. de l''état nutritionnel'!F$10/(1-0.86*'Dist. de l''état nutritionnel'!F$10))
/ ('Dist. de l''état nutritionnel'!F$10/(1-'Dist. de l''état nutritionnel'!F$10)))</f>
        <v>0.84899732800819094</v>
      </c>
      <c r="G5" s="90">
        <f>IF(ISBLANK('Dist. de l''état nutritionnel'!G$10),0.86,(0.86*'Dist. de l''état nutritionnel'!G$10/(1-0.86*'Dist. de l''état nutritionnel'!G$10))
/ ('Dist. de l''état nutritionnel'!G$10/(1-'Dist. de l''état nutritionnel'!G$10)))</f>
        <v>0.85202534433126076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x14ac:dyDescent="0.25">
      <c r="B10" s="11" t="s">
        <v>161</v>
      </c>
      <c r="C10" s="90">
        <f>C3*0.9</f>
        <v>0.9</v>
      </c>
      <c r="D10" s="90">
        <f>D3*0.9</f>
        <v>0.768054157326159</v>
      </c>
      <c r="E10" s="90">
        <f>E3*0.9</f>
        <v>0.76943093953115427</v>
      </c>
      <c r="F10" s="90">
        <f>F3*0.9</f>
        <v>0.7701951355356681</v>
      </c>
      <c r="G10" s="90">
        <f>G3*0.9</f>
        <v>0.7716715168141407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x14ac:dyDescent="0.25">
      <c r="B12" s="5" t="s">
        <v>165</v>
      </c>
      <c r="C12" s="90">
        <f>C5*0.9</f>
        <v>0.9</v>
      </c>
      <c r="D12" s="90">
        <f>D5*0.9</f>
        <v>0.76426290765356475</v>
      </c>
      <c r="E12" s="90">
        <f>E5*0.9</f>
        <v>0.76374837715879684</v>
      </c>
      <c r="F12" s="90">
        <f>F5*0.9</f>
        <v>0.76409759520737186</v>
      </c>
      <c r="G12" s="90">
        <f>G5*0.9</f>
        <v>0.76682280989813467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x14ac:dyDescent="0.25">
      <c r="B17" s="11" t="s">
        <v>161</v>
      </c>
      <c r="C17" s="90">
        <f>C3*1.05</f>
        <v>1.05</v>
      </c>
      <c r="D17" s="90">
        <f>D3*1.05</f>
        <v>0.8960631835471855</v>
      </c>
      <c r="E17" s="90">
        <f>E3*1.05</f>
        <v>0.89766942945301331</v>
      </c>
      <c r="F17" s="90">
        <f>F3*1.05</f>
        <v>0.8985609914582795</v>
      </c>
      <c r="G17" s="90">
        <f>G3*1.05</f>
        <v>0.90028343628316421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x14ac:dyDescent="0.25">
      <c r="B19" s="5" t="s">
        <v>165</v>
      </c>
      <c r="C19" s="90">
        <f>C5*1.05</f>
        <v>1.05</v>
      </c>
      <c r="D19" s="90">
        <f>D5*1.05</f>
        <v>0.89164005892915887</v>
      </c>
      <c r="E19" s="90">
        <f>E5*1.05</f>
        <v>0.89103977335192974</v>
      </c>
      <c r="F19" s="90">
        <f>F5*1.05</f>
        <v>0.89144719440860054</v>
      </c>
      <c r="G19" s="90">
        <f>G5*1.05</f>
        <v>0.89462661154782386</v>
      </c>
    </row>
  </sheetData>
  <sheetProtection algorithmName="SHA-512" hashValue="bYhtd8amJZeb2c2SMaJiSSygs0Z1iLpTjbCb5RmcsNGk6hbW2yqjUzP8JlDhObKMAx71AWLx9OMZLKBUQwYtPQ==" saltValue="d/9Q7Zz4PL/mDJS3LLisD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335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336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336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336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336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336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335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336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335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336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336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205</v>
      </c>
      <c r="B68" s="5" t="s">
        <v>208</v>
      </c>
      <c r="C68" s="5" t="s">
        <v>334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336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335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335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335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335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336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335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336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335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336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335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336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335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336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335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336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88</v>
      </c>
      <c r="C100" s="5" t="s">
        <v>334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335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336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335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335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335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335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336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336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209</v>
      </c>
      <c r="C117" s="5" t="s">
        <v>334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336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336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209</v>
      </c>
      <c r="C121" s="5" t="s">
        <v>334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336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336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336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335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335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335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335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336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335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336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335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336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335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336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335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336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335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336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88</v>
      </c>
      <c r="C155" s="5" t="s">
        <v>334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335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336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335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335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335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Q+j5Uwh4r5AQgN3Ai+YXjc7RC1qkBK1wdknq1B7o4RNHmJiqqjYKS3jnMQOnCg7Fphzmzjf7ApJVfoQYD4jzmg==" saltValue="g3JUi9IgcsQVkMA53PsMD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335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5">
      <c r="A11" s="3" t="s">
        <v>169</v>
      </c>
      <c r="B11" s="8" t="s">
        <v>104</v>
      </c>
      <c r="C11" s="3" t="s">
        <v>334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335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188</v>
      </c>
      <c r="B13" s="8" t="s">
        <v>104</v>
      </c>
      <c r="C13" s="3" t="s">
        <v>334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5">
      <c r="A20" s="3" t="s">
        <v>169</v>
      </c>
      <c r="B20" s="8" t="s">
        <v>104</v>
      </c>
      <c r="C20" s="3" t="s">
        <v>334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335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188</v>
      </c>
      <c r="B22" s="8" t="s">
        <v>104</v>
      </c>
      <c r="C22" s="3" t="s">
        <v>334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187</v>
      </c>
      <c r="B24" s="8" t="s">
        <v>104</v>
      </c>
      <c r="C24" s="3" t="s">
        <v>334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HAsJuzwJyB8ARvI2k5NjteV+zGXNFeQIk2Jhk5P8q6iJkW25cHUCb2oeQvwOKQnmDIHaafT2iUxAYh1eO1rgUA==" saltValue="RKx+32gGZeSn9WkUD0V+AQ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2024-03-15T03:17:27Z</dcterms:modified>
</cp:coreProperties>
</file>