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9BD57406-E49B-4C41-82F8-ECB567DC5712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F17" i="26"/>
  <c r="C17" i="26"/>
  <c r="D12" i="26"/>
  <c r="C12" i="26"/>
  <c r="C10" i="26"/>
  <c r="G5" i="26"/>
  <c r="G19" i="26" s="1"/>
  <c r="F5" i="26"/>
  <c r="F19" i="26" s="1"/>
  <c r="E5" i="26"/>
  <c r="E12" i="26" s="1"/>
  <c r="D5" i="26"/>
  <c r="G3" i="26"/>
  <c r="G10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I39" i="2"/>
  <c r="H39" i="2"/>
  <c r="G39" i="2"/>
  <c r="H38" i="2"/>
  <c r="G38" i="2"/>
  <c r="I38" i="2" s="1"/>
  <c r="A32" i="2"/>
  <c r="A29" i="2"/>
  <c r="A27" i="2"/>
  <c r="A26" i="2"/>
  <c r="A24" i="2"/>
  <c r="A21" i="2"/>
  <c r="A16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A2" i="2"/>
  <c r="A36" i="2" s="1"/>
  <c r="C33" i="1"/>
  <c r="C20" i="1"/>
  <c r="E10" i="26" l="1"/>
  <c r="A18" i="2"/>
  <c r="A34" i="2"/>
  <c r="F12" i="26"/>
  <c r="I2" i="2"/>
  <c r="A19" i="2"/>
  <c r="A37" i="2"/>
  <c r="A14" i="2"/>
  <c r="A22" i="2"/>
  <c r="A30" i="2"/>
  <c r="A38" i="2"/>
  <c r="A40" i="2"/>
  <c r="D10" i="26"/>
  <c r="G12" i="26"/>
  <c r="E19" i="26"/>
  <c r="A15" i="2"/>
  <c r="A23" i="2"/>
  <c r="A31" i="2"/>
  <c r="A17" i="2"/>
  <c r="A25" i="2"/>
  <c r="A33" i="2"/>
  <c r="A39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<sst xmlns="http://schemas.openxmlformats.org/spreadsheetml/2006/main" count="2092" uniqueCount="337">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</sst>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231460.4296875</v>
      </c>
    </row>
    <row r="8" spans="1:3" ht="15" customHeight="1" x14ac:dyDescent="0.25">
      <c r="B8" s="5" t="s">
        <v>19</v>
      </c>
      <c r="C8" s="44">
        <v>1.4999999999999999E-2</v>
      </c>
    </row>
    <row r="9" spans="1:3" ht="15" customHeight="1" x14ac:dyDescent="0.25">
      <c r="B9" s="5" t="s">
        <v>20</v>
      </c>
      <c r="C9" s="45">
        <v>0.97</v>
      </c>
    </row>
    <row r="10" spans="1:3" ht="15" customHeight="1" x14ac:dyDescent="0.25">
      <c r="B10" s="5" t="s">
        <v>21</v>
      </c>
      <c r="C10" s="45">
        <v>0.41391979217529301</v>
      </c>
    </row>
    <row r="11" spans="1:3" ht="15" customHeight="1" x14ac:dyDescent="0.25">
      <c r="B11" s="5" t="s">
        <v>22</v>
      </c>
      <c r="C11" s="45">
        <v>0.7609999999999999</v>
      </c>
    </row>
    <row r="12" spans="1:3" ht="15" customHeight="1" x14ac:dyDescent="0.25">
      <c r="B12" s="5" t="s">
        <v>23</v>
      </c>
      <c r="C12" s="45">
        <v>0.59599999999999997</v>
      </c>
    </row>
    <row r="13" spans="1:3" ht="15" customHeight="1" x14ac:dyDescent="0.25">
      <c r="B13" s="5" t="s">
        <v>24</v>
      </c>
      <c r="C13" s="45">
        <v>0.19400000000000001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0.12809999999999999</v>
      </c>
    </row>
    <row r="24" spans="1:3" ht="15" customHeight="1" x14ac:dyDescent="0.25">
      <c r="B24" s="15" t="s">
        <v>33</v>
      </c>
      <c r="C24" s="45">
        <v>0.52129999999999999</v>
      </c>
    </row>
    <row r="25" spans="1:3" ht="15" customHeight="1" x14ac:dyDescent="0.25">
      <c r="B25" s="15" t="s">
        <v>34</v>
      </c>
      <c r="C25" s="45">
        <v>0.2964</v>
      </c>
    </row>
    <row r="26" spans="1:3" ht="15" customHeight="1" x14ac:dyDescent="0.25">
      <c r="B26" s="15" t="s">
        <v>35</v>
      </c>
      <c r="C26" s="45">
        <v>5.4199999999999998E-2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0.19675086525509</v>
      </c>
    </row>
    <row r="30" spans="1:3" ht="14.25" customHeight="1" x14ac:dyDescent="0.25">
      <c r="B30" s="25" t="s">
        <v>38</v>
      </c>
      <c r="C30" s="99">
        <v>5.4334968835213812E-2</v>
      </c>
    </row>
    <row r="31" spans="1:3" ht="14.25" customHeight="1" x14ac:dyDescent="0.25">
      <c r="B31" s="25" t="s">
        <v>39</v>
      </c>
      <c r="C31" s="99">
        <v>0.12809177283586601</v>
      </c>
    </row>
    <row r="32" spans="1:3" ht="14.25" customHeight="1" x14ac:dyDescent="0.25">
      <c r="B32" s="25" t="s">
        <v>40</v>
      </c>
      <c r="C32" s="99">
        <v>0.62082239307383003</v>
      </c>
    </row>
    <row r="33" spans="1:5" ht="13" customHeight="1" x14ac:dyDescent="0.25">
      <c r="B33" s="27" t="s">
        <v>41</v>
      </c>
      <c r="C33" s="48">
        <f>SUM(C29:C32)</f>
        <v>0.99999999999999989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29.005217026656702</v>
      </c>
    </row>
    <row r="38" spans="1:5" ht="15" customHeight="1" x14ac:dyDescent="0.25">
      <c r="B38" s="11" t="s">
        <v>45</v>
      </c>
      <c r="C38" s="43">
        <v>60.412524959319803</v>
      </c>
      <c r="D38" s="12"/>
      <c r="E38" s="13"/>
    </row>
    <row r="39" spans="1:5" ht="15" customHeight="1" x14ac:dyDescent="0.25">
      <c r="B39" s="11" t="s">
        <v>46</v>
      </c>
      <c r="C39" s="43">
        <v>81.846654138467002</v>
      </c>
      <c r="D39" s="12"/>
      <c r="E39" s="12"/>
    </row>
    <row r="40" spans="1:5" ht="15" customHeight="1" x14ac:dyDescent="0.25">
      <c r="B40" s="11" t="s">
        <v>47</v>
      </c>
      <c r="C40" s="100">
        <v>3.01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15.07910517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2.8584999999999999E-3</v>
      </c>
      <c r="D45" s="12"/>
    </row>
    <row r="46" spans="1:5" ht="15.75" customHeight="1" x14ac:dyDescent="0.25">
      <c r="B46" s="11" t="s">
        <v>52</v>
      </c>
      <c r="C46" s="45">
        <v>8.5482000000000002E-2</v>
      </c>
      <c r="D46" s="12"/>
    </row>
    <row r="47" spans="1:5" ht="15.75" customHeight="1" x14ac:dyDescent="0.25">
      <c r="B47" s="11" t="s">
        <v>53</v>
      </c>
      <c r="C47" s="45">
        <v>0.14246629999999999</v>
      </c>
      <c r="D47" s="12"/>
      <c r="E47" s="13"/>
    </row>
    <row r="48" spans="1:5" ht="15" customHeight="1" x14ac:dyDescent="0.25">
      <c r="B48" s="11" t="s">
        <v>54</v>
      </c>
      <c r="C48" s="46">
        <v>0.76919320000000002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0.42923099999999997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0.10321427</v>
      </c>
    </row>
    <row r="63" spans="1:4" ht="15.75" customHeight="1" x14ac:dyDescent="0.3">
      <c r="A63" s="4"/>
    </row>
  </sheetData>
  <sheetProtection algorithmName="SHA-512" hashValue="KYISjAbEBHa9ZeufG+oKOD6h5GIyRgnTs61HaTRujz4zVXVadwFXH1hc2wYqwXmoL04NqSHv09uPP0/qtVPNOA==" saltValue="PILgmMf1GIX9a5wybNxJQ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49.266516263145533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39.683720380903551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277.01994750756228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0.71839098168186444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12.81601982469946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12.81601982469946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12.81601982469946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12.81601982469946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12.81601982469946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12.81601982469946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0.51560582851631831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0.65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6.4276517687842469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6.4276517687842469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6.3700694345543054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22.013507436034541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</v>
      </c>
      <c r="C23" s="98">
        <v>0.95</v>
      </c>
      <c r="D23" s="56">
        <v>4.1567379002909028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18.37373470672004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0.40400000000000003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93.648037947344875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0.27944402791567008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1.1023285790628059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0.66312790021524293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0.3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2E-3</v>
      </c>
      <c r="C38" s="98">
        <v>0.95</v>
      </c>
      <c r="D38" s="56">
        <v>4.1510025254524336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0.40699999999999997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Pr7w0/Lym+4YOBw7Kcr7XkgbL/WQL769PG7us+dZ7m/rsiphxsXd3yODBS1wSsqI7tOv7j1GgHzv4A+ZLaV5tw==" saltValue="Ch4bZwikyD9yhmHzmpOB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IZmgLp3ScbCWiwwWr+47vds6dOb76Ef4c8uIaE7IaHJKwmiyMXPQOsLpn9w4v/sf6g2w3vIg3pDqJtdsOM0kZg==" saltValue="DFGY46jiH/zD/vfc2dhRZ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bAkzg1tnwDA/8NkbCR3bh0FeYjE8IbwNbFkxKG7MKq+MZcanjR2Cst85STi2cOdO9q+eZK/T8qwbmjktXDJAbg==" saltValue="SsjTaR2CwV6hX/9ziHHx2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0.19372297874347755</v>
      </c>
      <c r="C3" s="21">
        <f>frac_mam_1_5months * 2.6</f>
        <v>0.19372297874347755</v>
      </c>
      <c r="D3" s="21">
        <f>frac_mam_6_11months * 2.6</f>
        <v>0.27618170427677441</v>
      </c>
      <c r="E3" s="21">
        <f>frac_mam_12_23months * 2.6</f>
        <v>0.22045132160407122</v>
      </c>
      <c r="F3" s="21">
        <f>frac_mam_24_59months * 2.6</f>
        <v>0.12275080651566304</v>
      </c>
    </row>
    <row r="4" spans="1:6" ht="15.75" customHeight="1" x14ac:dyDescent="0.25">
      <c r="A4" s="3" t="s">
        <v>208</v>
      </c>
      <c r="B4" s="21">
        <f>frac_sam_1month * 2.6</f>
        <v>0.12945086201981754</v>
      </c>
      <c r="C4" s="21">
        <f>frac_sam_1_5months * 2.6</f>
        <v>0.12945086201981754</v>
      </c>
      <c r="D4" s="21">
        <f>frac_sam_6_11months * 2.6</f>
        <v>0.14373957704470494</v>
      </c>
      <c r="E4" s="21">
        <f>frac_sam_12_23months * 2.6</f>
        <v>0.11181692882896849</v>
      </c>
      <c r="F4" s="21">
        <f>frac_sam_24_59months * 2.6</f>
        <v>5.4633652019969628E-2</v>
      </c>
    </row>
  </sheetData>
  <sheetProtection algorithmName="SHA-512" hashValue="Ces9snuiLYPoVhRdmTfUqmGz1CalIin083u073lxYegF1aO1wKBljBIeNGOGZyZOk1voqdhDZAzpoQ+KbZd0Lw==" saltValue="8vx5+9RNuijA8wE5aBCTX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0.59599999999999997</v>
      </c>
      <c r="E10" s="60">
        <f>IF(ISBLANK(comm_deliv), frac_children_health_facility,1)</f>
        <v>0.59599999999999997</v>
      </c>
      <c r="F10" s="60">
        <f>IF(ISBLANK(comm_deliv), frac_children_health_facility,1)</f>
        <v>0.59599999999999997</v>
      </c>
      <c r="G10" s="60">
        <f>IF(ISBLANK(comm_deliv), frac_children_health_facility,1)</f>
        <v>0.59599999999999997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0.7609999999999999</v>
      </c>
      <c r="I18" s="60">
        <f>frac_PW_health_facility</f>
        <v>0.7609999999999999</v>
      </c>
      <c r="J18" s="60">
        <f>frac_PW_health_facility</f>
        <v>0.7609999999999999</v>
      </c>
      <c r="K18" s="60">
        <f>frac_PW_health_facility</f>
        <v>0.7609999999999999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0.97</v>
      </c>
      <c r="I19" s="60">
        <f>frac_malaria_risk</f>
        <v>0.97</v>
      </c>
      <c r="J19" s="60">
        <f>frac_malaria_risk</f>
        <v>0.97</v>
      </c>
      <c r="K19" s="60">
        <f>frac_malaria_risk</f>
        <v>0.97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0.19400000000000001</v>
      </c>
      <c r="M24" s="60">
        <f>famplan_unmet_need</f>
        <v>0.19400000000000001</v>
      </c>
      <c r="N24" s="60">
        <f>famplan_unmet_need</f>
        <v>0.19400000000000001</v>
      </c>
      <c r="O24" s="60">
        <f>famplan_unmet_need</f>
        <v>0.19400000000000001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0.28902545448875422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0.12386805192375179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0.17318670141220088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0.41391979217529301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0.97</v>
      </c>
      <c r="D34" s="60">
        <f t="shared" si="3"/>
        <v>0.97</v>
      </c>
      <c r="E34" s="60">
        <f t="shared" si="3"/>
        <v>0.97</v>
      </c>
      <c r="F34" s="60">
        <f t="shared" si="3"/>
        <v>0.97</v>
      </c>
      <c r="G34" s="60">
        <f t="shared" si="3"/>
        <v>0.97</v>
      </c>
      <c r="H34" s="60">
        <f t="shared" si="3"/>
        <v>0.97</v>
      </c>
      <c r="I34" s="60">
        <f t="shared" si="3"/>
        <v>0.97</v>
      </c>
      <c r="J34" s="60">
        <f t="shared" si="3"/>
        <v>0.97</v>
      </c>
      <c r="K34" s="60">
        <f t="shared" si="3"/>
        <v>0.97</v>
      </c>
      <c r="L34" s="60">
        <f t="shared" si="3"/>
        <v>0.97</v>
      </c>
      <c r="M34" s="60">
        <f t="shared" si="3"/>
        <v>0.97</v>
      </c>
      <c r="N34" s="60">
        <f t="shared" si="3"/>
        <v>0.97</v>
      </c>
      <c r="O34" s="60">
        <f t="shared" si="3"/>
        <v>0.97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h9LBE5B/8BeAZbmTNy84MEQ2MVxJsqb/xWlsYcOhrtWVv1cFSNLT+qldq/nMKaW/h0r6yD8TLy5iUXW7P9XC4Q==" saltValue="HKVdTG4qe+WQtzwkhqEOS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5A9IhBXWKYp3u5S7UXkw/s85wlbCHtz1g8dJ1a9s0WLI9oeIccNj1ugfgh5fQ+iUZNeroWgl/PjdGsvdiIYDag==" saltValue="Ch+SjuFIBeUhBe8NiQMVl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izBp8gQd0T66uQj0V9GLh8eBBoupIytIBQTjLyexGRrYfSwreqwczJJDXJRlW5zqXATujJwMV+t0d1ST5pfaYw==" saltValue="rQvaTg/Q9BTITVFudFZoQ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P0DcRsKwGwlQR/1kcBBeKMLN3FU5wFWOhXZ01VLgjVWOj6A4FCwTKqf4dfUCcueEE1v09NWbdT1DNOU0/JnoWw==" saltValue="FczEcaqtFpW6apkVLvgM5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o4/znLMXOgWh+KkkGUsa/Uv+nDlluIRSCfkjBDfSzg7XKPHpautqtQoMzjtCrRnXKzhXfkXbHQxrImxv5/3LeQ==" saltValue="439vSCuEy07wh4CZDXeYL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4N/05rA9SINEiUI+hAEeQiKmoBa+jQnzCclK/LmbQuxphDFXSRLUzmxVeYzmaa5xZ9D1qFQnnomDK7mfzyrPSA==" saltValue="wWk9JWEfqyhoHP/G5dVYF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38780.033600000002</v>
      </c>
      <c r="C2" s="49">
        <v>76000</v>
      </c>
      <c r="D2" s="49">
        <v>146000</v>
      </c>
      <c r="E2" s="49">
        <v>119000</v>
      </c>
      <c r="F2" s="49">
        <v>64000</v>
      </c>
      <c r="G2" s="17">
        <f t="shared" ref="G2:G11" si="0">C2+D2+E2+F2</f>
        <v>405000</v>
      </c>
      <c r="H2" s="17">
        <f t="shared" ref="H2:H11" si="1">(B2 + stillbirth*B2/(1000-stillbirth))/(1-abortion)</f>
        <v>44742.902939028725</v>
      </c>
      <c r="I2" s="17">
        <f t="shared" ref="I2:I11" si="2">G2-H2</f>
        <v>360257.09706097125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38664.828399999999</v>
      </c>
      <c r="C3" s="50">
        <v>77000</v>
      </c>
      <c r="D3" s="50">
        <v>145000</v>
      </c>
      <c r="E3" s="50">
        <v>123000</v>
      </c>
      <c r="F3" s="50">
        <v>67000</v>
      </c>
      <c r="G3" s="17">
        <f t="shared" si="0"/>
        <v>412000</v>
      </c>
      <c r="H3" s="17">
        <f t="shared" si="1"/>
        <v>44609.983634862067</v>
      </c>
      <c r="I3" s="17">
        <f t="shared" si="2"/>
        <v>367390.01636513794</v>
      </c>
    </row>
    <row r="4" spans="1:9" ht="15.75" customHeight="1" x14ac:dyDescent="0.25">
      <c r="A4" s="5">
        <f t="shared" si="3"/>
        <v>2023</v>
      </c>
      <c r="B4" s="49">
        <v>38552.716</v>
      </c>
      <c r="C4" s="50">
        <v>79000</v>
      </c>
      <c r="D4" s="50">
        <v>145000</v>
      </c>
      <c r="E4" s="50">
        <v>127000</v>
      </c>
      <c r="F4" s="50">
        <v>70000</v>
      </c>
      <c r="G4" s="17">
        <f t="shared" si="0"/>
        <v>421000</v>
      </c>
      <c r="H4" s="17">
        <f t="shared" si="1"/>
        <v>44480.632683720505</v>
      </c>
      <c r="I4" s="17">
        <f t="shared" si="2"/>
        <v>376519.3673162795</v>
      </c>
    </row>
    <row r="5" spans="1:9" ht="15.75" customHeight="1" x14ac:dyDescent="0.25">
      <c r="A5" s="5">
        <f t="shared" si="3"/>
        <v>2024</v>
      </c>
      <c r="B5" s="49">
        <v>38392.145400000001</v>
      </c>
      <c r="C5" s="50">
        <v>80000</v>
      </c>
      <c r="D5" s="50">
        <v>145000</v>
      </c>
      <c r="E5" s="50">
        <v>130000</v>
      </c>
      <c r="F5" s="50">
        <v>75000</v>
      </c>
      <c r="G5" s="17">
        <f t="shared" si="0"/>
        <v>430000</v>
      </c>
      <c r="H5" s="17">
        <f t="shared" si="1"/>
        <v>44295.372535553397</v>
      </c>
      <c r="I5" s="17">
        <f t="shared" si="2"/>
        <v>385704.62746444659</v>
      </c>
    </row>
    <row r="6" spans="1:9" ht="15.75" customHeight="1" x14ac:dyDescent="0.25">
      <c r="A6" s="5">
        <f t="shared" si="3"/>
        <v>2025</v>
      </c>
      <c r="B6" s="49">
        <v>38184.58</v>
      </c>
      <c r="C6" s="50">
        <v>81000</v>
      </c>
      <c r="D6" s="50">
        <v>146000</v>
      </c>
      <c r="E6" s="50">
        <v>132000</v>
      </c>
      <c r="F6" s="50">
        <v>79000</v>
      </c>
      <c r="G6" s="17">
        <f t="shared" si="0"/>
        <v>438000</v>
      </c>
      <c r="H6" s="17">
        <f t="shared" si="1"/>
        <v>44055.891604683326</v>
      </c>
      <c r="I6" s="17">
        <f t="shared" si="2"/>
        <v>393944.1083953167</v>
      </c>
    </row>
    <row r="7" spans="1:9" ht="15.75" customHeight="1" x14ac:dyDescent="0.25">
      <c r="A7" s="5">
        <f t="shared" si="3"/>
        <v>2026</v>
      </c>
      <c r="B7" s="49">
        <v>38123.217600000004</v>
      </c>
      <c r="C7" s="50">
        <v>83000</v>
      </c>
      <c r="D7" s="50">
        <v>147000</v>
      </c>
      <c r="E7" s="50">
        <v>134000</v>
      </c>
      <c r="F7" s="50">
        <v>83000</v>
      </c>
      <c r="G7" s="17">
        <f t="shared" si="0"/>
        <v>447000</v>
      </c>
      <c r="H7" s="17">
        <f t="shared" si="1"/>
        <v>43985.094040771321</v>
      </c>
      <c r="I7" s="17">
        <f t="shared" si="2"/>
        <v>403014.90595922869</v>
      </c>
    </row>
    <row r="8" spans="1:9" ht="15.75" customHeight="1" x14ac:dyDescent="0.25">
      <c r="A8" s="5">
        <f t="shared" si="3"/>
        <v>2027</v>
      </c>
      <c r="B8" s="49">
        <v>38019.840000000011</v>
      </c>
      <c r="C8" s="50">
        <v>84000</v>
      </c>
      <c r="D8" s="50">
        <v>147000</v>
      </c>
      <c r="E8" s="50">
        <v>135000</v>
      </c>
      <c r="F8" s="50">
        <v>89000</v>
      </c>
      <c r="G8" s="17">
        <f t="shared" si="0"/>
        <v>455000</v>
      </c>
      <c r="H8" s="17">
        <f t="shared" si="1"/>
        <v>43865.820964048929</v>
      </c>
      <c r="I8" s="17">
        <f t="shared" si="2"/>
        <v>411134.17903595109</v>
      </c>
    </row>
    <row r="9" spans="1:9" ht="15.75" customHeight="1" x14ac:dyDescent="0.25">
      <c r="A9" s="5">
        <f t="shared" si="3"/>
        <v>2028</v>
      </c>
      <c r="B9" s="49">
        <v>37899.003200000006</v>
      </c>
      <c r="C9" s="50">
        <v>85000</v>
      </c>
      <c r="D9" s="50">
        <v>148000</v>
      </c>
      <c r="E9" s="50">
        <v>136000</v>
      </c>
      <c r="F9" s="50">
        <v>94000</v>
      </c>
      <c r="G9" s="17">
        <f t="shared" si="0"/>
        <v>463000</v>
      </c>
      <c r="H9" s="17">
        <f t="shared" si="1"/>
        <v>43726.404137605983</v>
      </c>
      <c r="I9" s="17">
        <f t="shared" si="2"/>
        <v>419273.59586239402</v>
      </c>
    </row>
    <row r="10" spans="1:9" ht="15.75" customHeight="1" x14ac:dyDescent="0.25">
      <c r="A10" s="5">
        <f t="shared" si="3"/>
        <v>2029</v>
      </c>
      <c r="B10" s="49">
        <v>37783.676000000007</v>
      </c>
      <c r="C10" s="50">
        <v>86000</v>
      </c>
      <c r="D10" s="50">
        <v>151000</v>
      </c>
      <c r="E10" s="50">
        <v>137000</v>
      </c>
      <c r="F10" s="50">
        <v>98000</v>
      </c>
      <c r="G10" s="17">
        <f t="shared" si="0"/>
        <v>472000</v>
      </c>
      <c r="H10" s="17">
        <f t="shared" si="1"/>
        <v>43593.344074557717</v>
      </c>
      <c r="I10" s="17">
        <f t="shared" si="2"/>
        <v>428406.65592544229</v>
      </c>
    </row>
    <row r="11" spans="1:9" ht="15.75" customHeight="1" x14ac:dyDescent="0.25">
      <c r="A11" s="5">
        <f t="shared" si="3"/>
        <v>2030</v>
      </c>
      <c r="B11" s="49">
        <v>37604.951999999997</v>
      </c>
      <c r="C11" s="50">
        <v>87000</v>
      </c>
      <c r="D11" s="50">
        <v>152000</v>
      </c>
      <c r="E11" s="50">
        <v>137000</v>
      </c>
      <c r="F11" s="50">
        <v>103000</v>
      </c>
      <c r="G11" s="17">
        <f t="shared" si="0"/>
        <v>479000</v>
      </c>
      <c r="H11" s="17">
        <f t="shared" si="1"/>
        <v>43387.139235558418</v>
      </c>
      <c r="I11" s="17">
        <f t="shared" si="2"/>
        <v>435612.8607644416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QlXXvoYfn+ACK4jiwfQleMyMOmtK1cjxiUGKzMQJLWZRApCM38N70cwNXziO2YsuxF5MObvFbEzoNDMCgzBa0A==" saltValue="A6Q3mkkG6fnJtyiy6uWti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2.0292658378501498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2.0292658378501498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1.7787918737370472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1.7787918737370472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1.6800506428652775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1.6800506428652775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1.5145589165762634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1.5145589165762634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2.4152405270439554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2.4152405270439554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2.0708388263884396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2.0708388263884396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I0VlcRuutykjleJK8jZou4A6ktqFXLObRdn6m8JpLfLxveqeLfHVfHFocGFBpgs0khQbI4i0Yc87PdFq49nKkg==" saltValue="ji1QpMv9J98RllzhALJsj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WlIN+be3HCA1eA6reiG7zKYfUBJQoQ28Oa416OOqY+XNKICm8S0ee1/Pg0UqoJMLObCTsqfIEFvSt0mmp58+6w==" saltValue="dLh02R72xF/lvWWFpYiwj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hGVSCds1O03nWuXOcKAe5MSumN6M7p27ufltJstBw5/u9jkEunbLe4bJ2Ng/ONCUlKRg/AyE55JgR6VpApuFQ==" saltValue="08teLoDsVwbHwRV3DvdrA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0.59126043729038757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0.59126043729038757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0.85646621458076588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0.85646621458076588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0.85646621458076588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0.85646621458076588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0.38999153594744634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0.38999153594744634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0.82177433768423569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0.82177433768423569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0.82177433768423569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0.82177433768423569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0.90345013402807151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0.90345013402807151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0.89162509509555987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0.89162509509555987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0.89162509509555987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0.89162509509555987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A+UeiqP16ddcwcISmF+LpA0vnytoMCbKp0N9NFLTleT7vWRw7u9Dy3ChNR5YfvtUoPJcfDt4PXCC9h8tgnxgPg==" saltValue="dVMa3QBd+bwp7OSPre8Lo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qk83Moz4gWtgyHrTkESCW1DIwFfyf8VGPZ7WHIYIJlv+vUlg3YFXJ6YqKehg5UgXeXAKDMBAinToyu/tyIneQA==" saltValue="D9Vq8ZCrhfIXRciv6zTFP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0.46253768875082307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0.62353295712014978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0.62353295712014978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0.55191396748175647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0.55191396748175647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0.55191396748175647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0.55191396748175647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0.5952821461609622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0.5952821461609622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0.5952821461609622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0.5952821461609622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0.57241279778077414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0.72039139175191524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0.72039139175191524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0.65706447187928674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0.65706447187928674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0.65706447187928674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0.65706447187928674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0.69586374695863773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0.69586374695863773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0.69586374695863773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0.69586374695863773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0.28206336781609981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0.43056463144366364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0.43056463144366364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0.35991985083349565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0.35991985083349565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0.35991985083349565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0.35991985083349565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0.40172718759754461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0.40172718759754461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0.40172718759754461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0.40172718759754461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0.43848956477697826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0.60046605113833462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0.60046605113833462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0.52778215016527619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0.52778215016527619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0.52778215016527619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0.52778215016527619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0.57167332952598515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0.57167332952598515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0.57167332952598515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0.57167332952598515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0.9154061660484607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0.9541833462179804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0.9541833462179804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0.93934860400703524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0.93934860400703524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0.93934860400703524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0.93934860400703524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0.94870391902058693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0.94870391902058693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0.94870391902058693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0.94870391902058693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0.79376232804858848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0.88105475780937059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0.88105475780937059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0.84635476684335853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0.84635476684335853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0.84635476684335853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0.84635476684335853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0.86803906043811052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0.86803906043811052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0.86803906043811052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0.86803906043811052</v>
      </c>
    </row>
  </sheetData>
  <sheetProtection algorithmName="SHA-512" hashValue="U8YRcPV0eIIGrSoZ4wnXZL0RL2ihFeVPPOs8pnR/7GgPhEIlechhcKDs9yLCo3DNOChh2XPaF6gzkfKjtGgRBQ==" saltValue="W7HEhdBQNQzulD6sn5mIx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0.85373726944842476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0.85301148556541506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0.85462315004582823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0.85742348104084287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0.85041494882596969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0.84592486512739229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0.84898846312369813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0.85407513075546349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0.7683635425035823</v>
      </c>
      <c r="E10" s="90">
        <f>E3*0.9</f>
        <v>0.76771033700887359</v>
      </c>
      <c r="F10" s="90">
        <f>F3*0.9</f>
        <v>0.76916083504124544</v>
      </c>
      <c r="G10" s="90">
        <f>G3*0.9</f>
        <v>0.77168113293675855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0.76537345394337275</v>
      </c>
      <c r="E12" s="90">
        <f>E5*0.9</f>
        <v>0.76133237861465308</v>
      </c>
      <c r="F12" s="90">
        <f>F5*0.9</f>
        <v>0.76408961681132836</v>
      </c>
      <c r="G12" s="90">
        <f>G5*0.9</f>
        <v>0.7686676176799172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0.896424132920846</v>
      </c>
      <c r="E17" s="90">
        <f>E3*1.05</f>
        <v>0.89566205984368585</v>
      </c>
      <c r="F17" s="90">
        <f>F3*1.05</f>
        <v>0.89735430754811962</v>
      </c>
      <c r="G17" s="90">
        <f>G3*1.05</f>
        <v>0.90029465509288509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0.89293569626726821</v>
      </c>
      <c r="E19" s="90">
        <f>E5*1.05</f>
        <v>0.88822110838376189</v>
      </c>
      <c r="F19" s="90">
        <f>F5*1.05</f>
        <v>0.89143788627988307</v>
      </c>
      <c r="G19" s="90">
        <f>G5*1.05</f>
        <v>0.89677888729323674</v>
      </c>
    </row>
  </sheetData>
  <sheetProtection algorithmName="SHA-512" hashValue="wq/2IguDQaU4ih7h3wVQAldDkl/hgpbL5YWs2BMhhgqnTUOzKNRYCTdAqKrDa3ZEhJQL7Gsb/T98D0mTlKshvw==" saltValue="sTI0BsD9+IkE+eiowaglT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MyRWPe4UM0slkCXldrvkDzNEgWgoDEzE2xWutapfG56juGo22w1ohRoNawYMWIqlmaozUvqg4uVVWe9hO5YoIw==" saltValue="X5P2QPJRelEk3XaDPgG5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poNosFhj0t4hq42Ko6Z7eRFnunHQbV1nwGvNdslS7PLD6HXsCJVKdIlP+uRq0KquwsXXk83EChRvzjeSJ1MTVg==" saltValue="POt71m2ClBYZ9jCRLoXbv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1.0024559256756931E-2</v>
      </c>
    </row>
    <row r="4" spans="1:8" ht="15.75" customHeight="1" x14ac:dyDescent="0.25">
      <c r="B4" s="19" t="s">
        <v>79</v>
      </c>
      <c r="C4" s="101">
        <v>9.6679763631924334E-2</v>
      </c>
    </row>
    <row r="5" spans="1:8" ht="15.75" customHeight="1" x14ac:dyDescent="0.25">
      <c r="B5" s="19" t="s">
        <v>80</v>
      </c>
      <c r="C5" s="101">
        <v>7.2481780052522038E-2</v>
      </c>
    </row>
    <row r="6" spans="1:8" ht="15.75" customHeight="1" x14ac:dyDescent="0.25">
      <c r="B6" s="19" t="s">
        <v>81</v>
      </c>
      <c r="C6" s="101">
        <v>0.3070462971818726</v>
      </c>
    </row>
    <row r="7" spans="1:8" ht="15.75" customHeight="1" x14ac:dyDescent="0.25">
      <c r="B7" s="19" t="s">
        <v>82</v>
      </c>
      <c r="C7" s="101">
        <v>0.31418211522061812</v>
      </c>
    </row>
    <row r="8" spans="1:8" ht="15.75" customHeight="1" x14ac:dyDescent="0.25">
      <c r="B8" s="19" t="s">
        <v>83</v>
      </c>
      <c r="C8" s="101">
        <v>1.5948282635923398E-2</v>
      </c>
    </row>
    <row r="9" spans="1:8" ht="15.75" customHeight="1" x14ac:dyDescent="0.25">
      <c r="B9" s="19" t="s">
        <v>84</v>
      </c>
      <c r="C9" s="101">
        <v>7.9035157105624143E-2</v>
      </c>
    </row>
    <row r="10" spans="1:8" ht="15.75" customHeight="1" x14ac:dyDescent="0.25">
      <c r="B10" s="19" t="s">
        <v>85</v>
      </c>
      <c r="C10" s="101">
        <v>0.1046020449147585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9.1111232777895484E-2</v>
      </c>
      <c r="D14" s="55">
        <v>9.1111232777895484E-2</v>
      </c>
      <c r="E14" s="55">
        <v>9.1111232777895484E-2</v>
      </c>
      <c r="F14" s="55">
        <v>9.1111232777895484E-2</v>
      </c>
    </row>
    <row r="15" spans="1:8" ht="15.75" customHeight="1" x14ac:dyDescent="0.25">
      <c r="B15" s="19" t="s">
        <v>88</v>
      </c>
      <c r="C15" s="101">
        <v>0.17194216291273609</v>
      </c>
      <c r="D15" s="101">
        <v>0.17194216291273609</v>
      </c>
      <c r="E15" s="101">
        <v>0.17194216291273609</v>
      </c>
      <c r="F15" s="101">
        <v>0.17194216291273609</v>
      </c>
    </row>
    <row r="16" spans="1:8" ht="15.75" customHeight="1" x14ac:dyDescent="0.25">
      <c r="B16" s="19" t="s">
        <v>89</v>
      </c>
      <c r="C16" s="101">
        <v>1.4374290667594139E-2</v>
      </c>
      <c r="D16" s="101">
        <v>1.4374290667594139E-2</v>
      </c>
      <c r="E16" s="101">
        <v>1.4374290667594139E-2</v>
      </c>
      <c r="F16" s="101">
        <v>1.4374290667594139E-2</v>
      </c>
    </row>
    <row r="17" spans="1:8" ht="15.75" customHeight="1" x14ac:dyDescent="0.25">
      <c r="B17" s="19" t="s">
        <v>90</v>
      </c>
      <c r="C17" s="101">
        <v>2.9555080536016218E-2</v>
      </c>
      <c r="D17" s="101">
        <v>2.9555080536016218E-2</v>
      </c>
      <c r="E17" s="101">
        <v>2.9555080536016218E-2</v>
      </c>
      <c r="F17" s="101">
        <v>2.9555080536016218E-2</v>
      </c>
    </row>
    <row r="18" spans="1:8" ht="15.75" customHeight="1" x14ac:dyDescent="0.25">
      <c r="B18" s="19" t="s">
        <v>91</v>
      </c>
      <c r="C18" s="101">
        <v>0.222992071987067</v>
      </c>
      <c r="D18" s="101">
        <v>0.222992071987067</v>
      </c>
      <c r="E18" s="101">
        <v>0.222992071987067</v>
      </c>
      <c r="F18" s="101">
        <v>0.222992071987067</v>
      </c>
    </row>
    <row r="19" spans="1:8" ht="15.75" customHeight="1" x14ac:dyDescent="0.25">
      <c r="B19" s="19" t="s">
        <v>92</v>
      </c>
      <c r="C19" s="101">
        <v>1.7035585034982689E-2</v>
      </c>
      <c r="D19" s="101">
        <v>1.7035585034982689E-2</v>
      </c>
      <c r="E19" s="101">
        <v>1.7035585034982689E-2</v>
      </c>
      <c r="F19" s="101">
        <v>1.7035585034982689E-2</v>
      </c>
    </row>
    <row r="20" spans="1:8" ht="15.75" customHeight="1" x14ac:dyDescent="0.25">
      <c r="B20" s="19" t="s">
        <v>93</v>
      </c>
      <c r="C20" s="101">
        <v>0.20432411553854371</v>
      </c>
      <c r="D20" s="101">
        <v>0.20432411553854371</v>
      </c>
      <c r="E20" s="101">
        <v>0.20432411553854371</v>
      </c>
      <c r="F20" s="101">
        <v>0.20432411553854371</v>
      </c>
    </row>
    <row r="21" spans="1:8" ht="15.75" customHeight="1" x14ac:dyDescent="0.25">
      <c r="B21" s="19" t="s">
        <v>94</v>
      </c>
      <c r="C21" s="101">
        <v>4.9826246991009251E-2</v>
      </c>
      <c r="D21" s="101">
        <v>4.9826246991009251E-2</v>
      </c>
      <c r="E21" s="101">
        <v>4.9826246991009251E-2</v>
      </c>
      <c r="F21" s="101">
        <v>4.9826246991009251E-2</v>
      </c>
    </row>
    <row r="22" spans="1:8" ht="15.75" customHeight="1" x14ac:dyDescent="0.25">
      <c r="B22" s="19" t="s">
        <v>95</v>
      </c>
      <c r="C22" s="101">
        <v>0.19883921355415549</v>
      </c>
      <c r="D22" s="101">
        <v>0.19883921355415549</v>
      </c>
      <c r="E22" s="101">
        <v>0.19883921355415549</v>
      </c>
      <c r="F22" s="101">
        <v>0.19883921355415549</v>
      </c>
    </row>
    <row r="23" spans="1:8" ht="15.75" customHeight="1" x14ac:dyDescent="0.25">
      <c r="B23" s="27" t="s">
        <v>41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8.6943652999999996E-2</v>
      </c>
    </row>
    <row r="27" spans="1:8" ht="15.75" customHeight="1" x14ac:dyDescent="0.25">
      <c r="B27" s="19" t="s">
        <v>102</v>
      </c>
      <c r="C27" s="101">
        <v>8.5220880000000006E-3</v>
      </c>
    </row>
    <row r="28" spans="1:8" ht="15.75" customHeight="1" x14ac:dyDescent="0.25">
      <c r="B28" s="19" t="s">
        <v>103</v>
      </c>
      <c r="C28" s="101">
        <v>0.152896541</v>
      </c>
    </row>
    <row r="29" spans="1:8" ht="15.75" customHeight="1" x14ac:dyDescent="0.25">
      <c r="B29" s="19" t="s">
        <v>104</v>
      </c>
      <c r="C29" s="101">
        <v>0.16599547100000001</v>
      </c>
    </row>
    <row r="30" spans="1:8" ht="15.75" customHeight="1" x14ac:dyDescent="0.25">
      <c r="B30" s="19" t="s">
        <v>2</v>
      </c>
      <c r="C30" s="101">
        <v>0.10566703099999999</v>
      </c>
    </row>
    <row r="31" spans="1:8" ht="15.75" customHeight="1" x14ac:dyDescent="0.25">
      <c r="B31" s="19" t="s">
        <v>105</v>
      </c>
      <c r="C31" s="101">
        <v>0.108493031</v>
      </c>
    </row>
    <row r="32" spans="1:8" ht="15.75" customHeight="1" x14ac:dyDescent="0.25">
      <c r="B32" s="19" t="s">
        <v>106</v>
      </c>
      <c r="C32" s="101">
        <v>1.8539073999999999E-2</v>
      </c>
    </row>
    <row r="33" spans="2:3" ht="15.75" customHeight="1" x14ac:dyDescent="0.25">
      <c r="B33" s="19" t="s">
        <v>107</v>
      </c>
      <c r="C33" s="101">
        <v>8.3873541999999995E-2</v>
      </c>
    </row>
    <row r="34" spans="2:3" ht="15.75" customHeight="1" x14ac:dyDescent="0.25">
      <c r="B34" s="19" t="s">
        <v>108</v>
      </c>
      <c r="C34" s="101">
        <v>0.26906956999999998</v>
      </c>
    </row>
    <row r="35" spans="2:3" ht="15.75" customHeight="1" x14ac:dyDescent="0.25">
      <c r="B35" s="27" t="s">
        <v>41</v>
      </c>
      <c r="C35" s="48">
        <f>SUM(C26:C34)</f>
        <v>1.0000000009999999</v>
      </c>
    </row>
  </sheetData>
  <sheetProtection algorithmName="SHA-512" hashValue="+wy66QxkuyqpkNZhcpGN0y+tWKJZUUxsRNkOMF359oYJjBWDUrMwcHjzPeovtB8WeDOazAS7TKspe5BrFrujTQ==" saltValue="A9S7Fc36t7IE42uo33ViF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0.51176168394192467</v>
      </c>
      <c r="D2" s="52">
        <f>IFERROR(1-_xlfn.NORM.DIST(_xlfn.NORM.INV(SUM(D4:D5), 0, 1) + 1, 0, 1, TRUE), "")</f>
        <v>0.51176168394192467</v>
      </c>
      <c r="E2" s="52">
        <f>IFERROR(1-_xlfn.NORM.DIST(_xlfn.NORM.INV(SUM(E4:E5), 0, 1) + 1, 0, 1, TRUE), "")</f>
        <v>0.45681791986706566</v>
      </c>
      <c r="F2" s="52">
        <f>IFERROR(1-_xlfn.NORM.DIST(_xlfn.NORM.INV(SUM(F4:F5), 0, 1) + 1, 0, 1, TRUE), "")</f>
        <v>0.26981463829626573</v>
      </c>
      <c r="G2" s="52">
        <f>IFERROR(1-_xlfn.NORM.DIST(_xlfn.NORM.INV(SUM(G4:G5), 0, 1) + 1, 0, 1, TRUE), "")</f>
        <v>0.24211129681004595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0.33661274221110715</v>
      </c>
      <c r="D3" s="52">
        <f>IFERROR(_xlfn.NORM.DIST(_xlfn.NORM.INV(SUM(D4:D5), 0, 1) + 1, 0, 1, TRUE) - SUM(D4:D5), "")</f>
        <v>0.33661274221110715</v>
      </c>
      <c r="E3" s="52">
        <f>IFERROR(_xlfn.NORM.DIST(_xlfn.NORM.INV(SUM(E4:E5), 0, 1) + 1, 0, 1, TRUE) - SUM(E4:E5), "")</f>
        <v>0.35686400945506846</v>
      </c>
      <c r="F3" s="52">
        <f>IFERROR(_xlfn.NORM.DIST(_xlfn.NORM.INV(SUM(F4:F5), 0, 1) + 1, 0, 1, TRUE) - SUM(F4:F5), "")</f>
        <v>0.38066892199807328</v>
      </c>
      <c r="G3" s="52">
        <f>IFERROR(_xlfn.NORM.DIST(_xlfn.NORM.INV(SUM(G4:G5), 0, 1) + 1, 0, 1, TRUE) - SUM(G4:G5), "")</f>
        <v>0.37598041626208606</v>
      </c>
    </row>
    <row r="4" spans="1:15" ht="15.75" customHeight="1" x14ac:dyDescent="0.25">
      <c r="B4" s="5" t="s">
        <v>114</v>
      </c>
      <c r="C4" s="45">
        <v>8.58190532050008E-2</v>
      </c>
      <c r="D4" s="53">
        <v>8.58190532050008E-2</v>
      </c>
      <c r="E4" s="53">
        <v>0.10849992686993</v>
      </c>
      <c r="F4" s="53">
        <v>0.196529120835613</v>
      </c>
      <c r="G4" s="53">
        <v>0.203917682529314</v>
      </c>
    </row>
    <row r="5" spans="1:15" ht="15.75" customHeight="1" x14ac:dyDescent="0.25">
      <c r="B5" s="5" t="s">
        <v>115</v>
      </c>
      <c r="C5" s="45">
        <v>6.5806520641967403E-2</v>
      </c>
      <c r="D5" s="53">
        <v>6.5806520641967403E-2</v>
      </c>
      <c r="E5" s="53">
        <v>7.7818143807935905E-2</v>
      </c>
      <c r="F5" s="53">
        <v>0.15298731887004799</v>
      </c>
      <c r="G5" s="53">
        <v>0.17799060439855399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0.5611037003185233</v>
      </c>
      <c r="D8" s="52">
        <f>IFERROR(1-_xlfn.NORM.DIST(_xlfn.NORM.INV(SUM(D10:D11), 0, 1) + 1, 0, 1, TRUE), "")</f>
        <v>0.5611037003185233</v>
      </c>
      <c r="E8" s="52">
        <f>IFERROR(1-_xlfn.NORM.DIST(_xlfn.NORM.INV(SUM(E10:E11), 0, 1) + 1, 0, 1, TRUE), "")</f>
        <v>0.49532382510254602</v>
      </c>
      <c r="F8" s="52">
        <f>IFERROR(1-_xlfn.NORM.DIST(_xlfn.NORM.INV(SUM(F10:F11), 0, 1) + 1, 0, 1, TRUE), "")</f>
        <v>0.55443480549473745</v>
      </c>
      <c r="G8" s="52">
        <f>IFERROR(1-_xlfn.NORM.DIST(_xlfn.NORM.INV(SUM(G10:G11), 0, 1) + 1, 0, 1, TRUE), "")</f>
        <v>0.68762994887632833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0.31459866861867092</v>
      </c>
      <c r="D9" s="52">
        <f>IFERROR(_xlfn.NORM.DIST(_xlfn.NORM.INV(SUM(D10:D11), 0, 1) + 1, 0, 1, TRUE) - SUM(D10:D11), "")</f>
        <v>0.31459866861867092</v>
      </c>
      <c r="E9" s="52">
        <f>IFERROR(_xlfn.NORM.DIST(_xlfn.NORM.INV(SUM(E10:E11), 0, 1) + 1, 0, 1, TRUE) - SUM(E10:E11), "")</f>
        <v>0.34316798977380808</v>
      </c>
      <c r="F9" s="52">
        <f>IFERROR(_xlfn.NORM.DIST(_xlfn.NORM.INV(SUM(F10:F11), 0, 1) + 1, 0, 1, TRUE) - SUM(F10:F11), "")</f>
        <v>0.31776971356947803</v>
      </c>
      <c r="G9" s="52">
        <f>IFERROR(_xlfn.NORM.DIST(_xlfn.NORM.INV(SUM(G10:G11), 0, 1) + 1, 0, 1, TRUE) - SUM(G10:G11), "")</f>
        <v>0.24414525937919757</v>
      </c>
    </row>
    <row r="10" spans="1:15" ht="15.75" customHeight="1" x14ac:dyDescent="0.25">
      <c r="B10" s="5" t="s">
        <v>119</v>
      </c>
      <c r="C10" s="45">
        <v>7.4508837978260592E-2</v>
      </c>
      <c r="D10" s="53">
        <v>7.4508837978260592E-2</v>
      </c>
      <c r="E10" s="53">
        <v>0.106223732414144</v>
      </c>
      <c r="F10" s="53">
        <v>8.4788969847719692E-2</v>
      </c>
      <c r="G10" s="53">
        <v>4.7211848659870402E-2</v>
      </c>
    </row>
    <row r="11" spans="1:15" ht="15.75" customHeight="1" x14ac:dyDescent="0.25">
      <c r="B11" s="5" t="s">
        <v>120</v>
      </c>
      <c r="C11" s="45">
        <v>4.9788793084545202E-2</v>
      </c>
      <c r="D11" s="53">
        <v>4.9788793084545202E-2</v>
      </c>
      <c r="E11" s="53">
        <v>5.5284452709501899E-2</v>
      </c>
      <c r="F11" s="53">
        <v>4.3006511088064803E-2</v>
      </c>
      <c r="G11" s="53">
        <v>2.1012943084603702E-2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0.69576059900000009</v>
      </c>
      <c r="D14" s="54">
        <v>0.66532394163700004</v>
      </c>
      <c r="E14" s="54">
        <v>0.66532394163700004</v>
      </c>
      <c r="F14" s="54">
        <v>0.35589304969399999</v>
      </c>
      <c r="G14" s="54">
        <v>0.35589304969399999</v>
      </c>
      <c r="H14" s="45">
        <v>0.52100000000000002</v>
      </c>
      <c r="I14" s="55">
        <v>0.52100000000000002</v>
      </c>
      <c r="J14" s="55">
        <v>0.52100000000000002</v>
      </c>
      <c r="K14" s="55">
        <v>0.52100000000000002</v>
      </c>
      <c r="L14" s="45">
        <v>0.42799999999999999</v>
      </c>
      <c r="M14" s="55">
        <v>0.42799999999999999</v>
      </c>
      <c r="N14" s="55">
        <v>0.42799999999999999</v>
      </c>
      <c r="O14" s="55">
        <v>0.42799999999999999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0.29864201766936904</v>
      </c>
      <c r="D15" s="52">
        <f t="shared" si="0"/>
        <v>0.28557766079279112</v>
      </c>
      <c r="E15" s="52">
        <f t="shared" si="0"/>
        <v>0.28557766079279112</v>
      </c>
      <c r="F15" s="52">
        <f t="shared" si="0"/>
        <v>0.15276032961320529</v>
      </c>
      <c r="G15" s="52">
        <f t="shared" si="0"/>
        <v>0.15276032961320529</v>
      </c>
      <c r="H15" s="52">
        <f t="shared" si="0"/>
        <v>0.223629351</v>
      </c>
      <c r="I15" s="52">
        <f t="shared" si="0"/>
        <v>0.223629351</v>
      </c>
      <c r="J15" s="52">
        <f t="shared" si="0"/>
        <v>0.223629351</v>
      </c>
      <c r="K15" s="52">
        <f t="shared" si="0"/>
        <v>0.223629351</v>
      </c>
      <c r="L15" s="52">
        <f t="shared" si="0"/>
        <v>0.18371086799999997</v>
      </c>
      <c r="M15" s="52">
        <f t="shared" si="0"/>
        <v>0.18371086799999997</v>
      </c>
      <c r="N15" s="52">
        <f t="shared" si="0"/>
        <v>0.18371086799999997</v>
      </c>
      <c r="O15" s="52">
        <f t="shared" si="0"/>
        <v>0.18371086799999997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vXdW/wdX0VdyzoKjNjaKqWQHLDOLfQno4s665yVIDkmjRkVO/iDHgogxOvRYEEC1qkfKmOusv9N+B1EOizBdKw==" saltValue="ucL0UarMjTsQXlLxkhBhb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0.45592287297741801</v>
      </c>
      <c r="D2" s="53">
        <v>0.280937540715686</v>
      </c>
      <c r="E2" s="53"/>
      <c r="F2" s="53"/>
      <c r="G2" s="53"/>
    </row>
    <row r="3" spans="1:7" x14ac:dyDescent="0.25">
      <c r="B3" s="3" t="s">
        <v>130</v>
      </c>
      <c r="C3" s="53">
        <v>0.39208534616123702</v>
      </c>
      <c r="D3" s="53">
        <v>0.41964019980392198</v>
      </c>
      <c r="E3" s="53"/>
      <c r="F3" s="53"/>
      <c r="G3" s="53"/>
    </row>
    <row r="4" spans="1:7" x14ac:dyDescent="0.25">
      <c r="B4" s="3" t="s">
        <v>131</v>
      </c>
      <c r="C4" s="53">
        <v>0.119288975244239</v>
      </c>
      <c r="D4" s="53">
        <v>0.26842458431372501</v>
      </c>
      <c r="E4" s="53">
        <v>0.95333877377126397</v>
      </c>
      <c r="F4" s="53">
        <v>0.71441323901044895</v>
      </c>
      <c r="G4" s="53"/>
    </row>
    <row r="5" spans="1:7" x14ac:dyDescent="0.25">
      <c r="B5" s="3" t="s">
        <v>132</v>
      </c>
      <c r="C5" s="52">
        <v>3.2742075871431603E-2</v>
      </c>
      <c r="D5" s="52">
        <v>3.0851552402768E-2</v>
      </c>
      <c r="E5" s="52">
        <f>1-SUM(E2:E4)</f>
        <v>4.666122622873603E-2</v>
      </c>
      <c r="F5" s="52">
        <f>1-SUM(F2:F4)</f>
        <v>0.28558676098955105</v>
      </c>
      <c r="G5" s="52">
        <f>1-SUM(G2:G4)</f>
        <v>1</v>
      </c>
    </row>
  </sheetData>
  <sheetProtection algorithmName="SHA-512" hashValue="tq9G17OPZUZJgIzdFSx4hGZb3LuNIoA6yW81Kl+G7qCrbOKuGZtuVikNpsAIeCahrBeLbl8LOl3jEou4+XtSgQ==" saltValue="UumuaqbTpValCNNj0bztI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G4m3kdSgHPZYDTtpoUrFeg0C7wEnP6XKBfsgoac2gICnDcykKjJYUuPkhefQFmt1OfR1w3Q9sg7UkGCL/bh9qA==" saltValue="FCddsLca+rhZUEj22dMRQ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RUbql9roqR1HPPMzbm7PTreHia0hUcLgs1trGAHpJ+ed7XfEvukiTH13TbVEwfcZEdEET5JtWAbM8XqK6mRuyA==" saltValue="dx1/XHsyp5iKJPtG94AaT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QSmVWX/SSfZobrgHSx4VTOaJSiH3I9MDbTZfWdzT+z50shyj5XjNdYu/JcJYa1W5en1/8An9/Rg27ZP3Q7soQg==" saltValue="JDU6ILwWGhk93kCISIvGE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qzg86zpPbkCw6lAXXwrV81zjWFfgcm9UVBgj68UlhtNNxq6bbNPo6Ees4xwZaaQqlisbNtocq5X6186uT5njpg==" saltValue="by0hnsq/LD5qLLSWcLVAY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2024-03-15T03:17:59Z</dcterms:modified>
</cp:coreProperties>
</file>