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06FD9641-783A-4B1F-B0F9-6FFE4233DD4D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F17" i="26"/>
  <c r="C17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H11" i="2"/>
  <c r="I11" i="2" s="1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I2" i="2" s="1"/>
  <c r="A2" i="2"/>
  <c r="A36" i="2" s="1"/>
  <c r="C33" i="1"/>
  <c r="C20" i="1"/>
  <c r="A37" i="2" l="1"/>
  <c r="A21" i="2"/>
  <c r="A29" i="2"/>
  <c r="I4" i="2"/>
  <c r="I8" i="2"/>
  <c r="A13" i="2"/>
  <c r="F12" i="26"/>
  <c r="D10" i="26"/>
  <c r="G12" i="26"/>
  <c r="E19" i="26"/>
  <c r="A38" i="2"/>
  <c r="A15" i="2"/>
  <c r="A23" i="2"/>
  <c r="A31" i="2"/>
  <c r="E10" i="26"/>
  <c r="A14" i="2"/>
  <c r="A22" i="2"/>
  <c r="A40" i="2"/>
  <c r="A3" i="2"/>
  <c r="A16" i="2"/>
  <c r="A24" i="2"/>
  <c r="A32" i="2"/>
  <c r="A30" i="2"/>
  <c r="A17" i="2"/>
  <c r="A25" i="2"/>
  <c r="A33" i="2"/>
  <c r="G10" i="26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<sst xmlns="http://schemas.openxmlformats.org/spreadsheetml/2006/main" count="2092" uniqueCount="337">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</sst>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54217.94677734375</v>
      </c>
    </row>
    <row r="8" spans="1:3" ht="15" customHeight="1" x14ac:dyDescent="0.25">
      <c r="B8" s="5" t="s">
        <v>19</v>
      </c>
      <c r="C8" s="44">
        <v>0.23400000000000001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0.45275009155273399</v>
      </c>
    </row>
    <row r="11" spans="1:3" ht="15" customHeight="1" x14ac:dyDescent="0.25">
      <c r="B11" s="5" t="s">
        <v>22</v>
      </c>
      <c r="C11" s="45">
        <v>0.63700000000000001</v>
      </c>
    </row>
    <row r="12" spans="1:3" ht="15" customHeight="1" x14ac:dyDescent="0.25">
      <c r="B12" s="5" t="s">
        <v>23</v>
      </c>
      <c r="C12" s="45">
        <v>0.77</v>
      </c>
    </row>
    <row r="13" spans="1:3" ht="15" customHeight="1" x14ac:dyDescent="0.25">
      <c r="B13" s="5" t="s">
        <v>24</v>
      </c>
      <c r="C13" s="45">
        <v>0.46700000000000003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7.3499999999999996E-2</v>
      </c>
    </row>
    <row r="24" spans="1:3" ht="15" customHeight="1" x14ac:dyDescent="0.25">
      <c r="B24" s="15" t="s">
        <v>33</v>
      </c>
      <c r="C24" s="45">
        <v>0.48159999999999997</v>
      </c>
    </row>
    <row r="25" spans="1:3" ht="15" customHeight="1" x14ac:dyDescent="0.25">
      <c r="B25" s="15" t="s">
        <v>34</v>
      </c>
      <c r="C25" s="45">
        <v>0.38009999999999999</v>
      </c>
    </row>
    <row r="26" spans="1:3" ht="15" customHeight="1" x14ac:dyDescent="0.25">
      <c r="B26" s="15" t="s">
        <v>35</v>
      </c>
      <c r="C26" s="45">
        <v>6.480000000000001E-2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11.215158746277901</v>
      </c>
    </row>
    <row r="38" spans="1:5" ht="15" customHeight="1" x14ac:dyDescent="0.25">
      <c r="B38" s="11" t="s">
        <v>45</v>
      </c>
      <c r="C38" s="43">
        <v>16.079923623550702</v>
      </c>
      <c r="D38" s="12"/>
      <c r="E38" s="13"/>
    </row>
    <row r="39" spans="1:5" ht="15" customHeight="1" x14ac:dyDescent="0.25">
      <c r="B39" s="11" t="s">
        <v>46</v>
      </c>
      <c r="C39" s="43">
        <v>17.9947473470686</v>
      </c>
      <c r="D39" s="12"/>
      <c r="E39" s="12"/>
    </row>
    <row r="40" spans="1:5" ht="15" customHeight="1" x14ac:dyDescent="0.25">
      <c r="B40" s="11" t="s">
        <v>47</v>
      </c>
      <c r="C40" s="100">
        <v>1.2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11.203926129999999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1.15969E-2</v>
      </c>
      <c r="D45" s="12"/>
    </row>
    <row r="46" spans="1:5" ht="15.75" customHeight="1" x14ac:dyDescent="0.25">
      <c r="B46" s="11" t="s">
        <v>52</v>
      </c>
      <c r="C46" s="45">
        <v>0.1164977</v>
      </c>
      <c r="D46" s="12"/>
    </row>
    <row r="47" spans="1:5" ht="15.75" customHeight="1" x14ac:dyDescent="0.25">
      <c r="B47" s="11" t="s">
        <v>53</v>
      </c>
      <c r="C47" s="45">
        <v>5.5259600000000013E-2</v>
      </c>
      <c r="D47" s="12"/>
      <c r="E47" s="13"/>
    </row>
    <row r="48" spans="1:5" ht="15" customHeight="1" x14ac:dyDescent="0.25">
      <c r="B48" s="11" t="s">
        <v>54</v>
      </c>
      <c r="C48" s="46">
        <v>0.81664579999999998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3.2</v>
      </c>
      <c r="D51" s="12"/>
    </row>
    <row r="52" spans="1:4" ht="15" customHeight="1" x14ac:dyDescent="0.25">
      <c r="B52" s="11" t="s">
        <v>57</v>
      </c>
      <c r="C52" s="100">
        <v>3.2</v>
      </c>
    </row>
    <row r="53" spans="1:4" ht="15.75" customHeight="1" x14ac:dyDescent="0.25">
      <c r="B53" s="11" t="s">
        <v>58</v>
      </c>
      <c r="C53" s="100">
        <v>3.2</v>
      </c>
    </row>
    <row r="54" spans="1:4" ht="15.75" customHeight="1" x14ac:dyDescent="0.25">
      <c r="B54" s="11" t="s">
        <v>59</v>
      </c>
      <c r="C54" s="100">
        <v>3.2</v>
      </c>
    </row>
    <row r="55" spans="1:4" ht="15.75" customHeight="1" x14ac:dyDescent="0.25">
      <c r="B55" s="11" t="s">
        <v>60</v>
      </c>
      <c r="C55" s="100">
        <v>3.2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1.9375E-2</v>
      </c>
    </row>
    <row r="59" spans="1:4" ht="15.75" customHeight="1" x14ac:dyDescent="0.25">
      <c r="B59" s="11" t="s">
        <v>63</v>
      </c>
      <c r="C59" s="45">
        <v>0.54960799999999999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aMfEdJgJ9zWBrvt0g82jNf0lWyixbOILIWdiiP9fO3buulWuFL6cirRfCNkURZzo9wEMxxfIgmjbWl6z0/yg+g==" saltValue="pQcRp0BrmUdKctJtlYgB1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0.30019849945160798</v>
      </c>
      <c r="C2" s="98">
        <v>0.95</v>
      </c>
      <c r="D2" s="56">
        <v>36.11916955958214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42.481123974359448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70.900000000000006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1.270477719427328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13.49883587438004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13.49883587438004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13.49883587438004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13.49883587438004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13.49883587438004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13.49883587438004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0.51030420001201693</v>
      </c>
      <c r="C16" s="98">
        <v>0.95</v>
      </c>
      <c r="D16" s="56">
        <v>0.2380786122301152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0.93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1.73788639265208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1.73788639265208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0.12046129999999999</v>
      </c>
      <c r="C21" s="98">
        <v>0.95</v>
      </c>
      <c r="D21" s="56">
        <v>11.875561895445459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23.01288460391692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5.8989081380000002E-2</v>
      </c>
      <c r="C23" s="98">
        <v>0.95</v>
      </c>
      <c r="D23" s="56">
        <v>4.4354944052820704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0.73019341352905998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0.27909421749389701</v>
      </c>
      <c r="C27" s="98">
        <v>0.95</v>
      </c>
      <c r="D27" s="56">
        <v>19.49524523887251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0.45581739999999998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63.641193459852339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4.5094624774474914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7.7588900000000002E-2</v>
      </c>
      <c r="C32" s="98">
        <v>0.95</v>
      </c>
      <c r="D32" s="56">
        <v>0.45591617905202908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0.84457583171135597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2.7969611357764639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0.23215369999999999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TdVC/nlFbv/DMyAixf4ClmwJiLN0fOwBQbAOOwMtAVuQ9VdZ8JsPiME/FQ2yVz0WHB3C3Ok1m1IJjlVK64AQUw==" saltValue="asiB+dG4JVZJHEfCc9OV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G1MOr8lnv7ky6rp0H7l+MK8YAP9xteKkYdg39qHb7BrorelV/ubO5gH6rZGT1zQNBEC1TlvXGG19XsYpu+PKVg==" saltValue="7zBWCMCKWbkoeB545sst4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qHL0C8MrS6QqUkIkMZuolpmxx/XN6uCZB2UsKjTkPvyxx3gO4jVECtxtCSSqUSu/lWfyr+wURCVHf4an9jyetA==" saltValue="JUrjptbmuqAiT7saVQ+AH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5">
      <c r="A3" s="3" t="s">
        <v>209</v>
      </c>
      <c r="B3" s="21">
        <f>frac_mam_1month * 2.6</f>
        <v>0.10682585940000003</v>
      </c>
      <c r="C3" s="21">
        <f>frac_mam_1_5months * 2.6</f>
        <v>0.10682585940000003</v>
      </c>
      <c r="D3" s="21">
        <f>frac_mam_6_11months * 2.6</f>
        <v>0.2013942346</v>
      </c>
      <c r="E3" s="21">
        <f>frac_mam_12_23months * 2.6</f>
        <v>0.12607114780000001</v>
      </c>
      <c r="F3" s="21">
        <f>frac_mam_24_59months * 2.6</f>
        <v>9.9420970999999997E-2</v>
      </c>
    </row>
    <row r="4" spans="1:6" ht="15.75" customHeight="1" x14ac:dyDescent="0.25">
      <c r="A4" s="3" t="s">
        <v>208</v>
      </c>
      <c r="B4" s="21">
        <f>frac_sam_1month * 2.6</f>
        <v>6.0566992200000003E-2</v>
      </c>
      <c r="C4" s="21">
        <f>frac_sam_1_5months * 2.6</f>
        <v>6.0566992200000003E-2</v>
      </c>
      <c r="D4" s="21">
        <f>frac_sam_6_11months * 2.6</f>
        <v>1.8212152660000001E-2</v>
      </c>
      <c r="E4" s="21">
        <f>frac_sam_12_23months * 2.6</f>
        <v>4.7944423799999997E-2</v>
      </c>
      <c r="F4" s="21">
        <f>frac_sam_24_59months * 2.6</f>
        <v>1.7275144900000001E-2</v>
      </c>
    </row>
  </sheetData>
  <sheetProtection algorithmName="SHA-512" hashValue="i7V16SffiCs6D/bJPRlaeYJYKji9f/PT9AScH/NJynWOTjVaw0i0ekB4Rr+mgxFFhcPbbu2a0RRHAkitV34i9w==" saltValue="bZ51zRYKxy5w8oBcaQVH9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0.23400000000000001</v>
      </c>
      <c r="E2" s="60">
        <f>food_insecure</f>
        <v>0.23400000000000001</v>
      </c>
      <c r="F2" s="60">
        <f>food_insecure</f>
        <v>0.23400000000000001</v>
      </c>
      <c r="G2" s="60">
        <f>food_insecure</f>
        <v>0.23400000000000001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0.23400000000000001</v>
      </c>
      <c r="F5" s="60">
        <f>food_insecure</f>
        <v>0.23400000000000001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0.23400000000000001</v>
      </c>
      <c r="F8" s="60">
        <f>food_insecure</f>
        <v>0.23400000000000001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0.23400000000000001</v>
      </c>
      <c r="F9" s="60">
        <f>food_insecure</f>
        <v>0.23400000000000001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0.77</v>
      </c>
      <c r="E10" s="60">
        <f>IF(ISBLANK(comm_deliv), frac_children_health_facility,1)</f>
        <v>0.77</v>
      </c>
      <c r="F10" s="60">
        <f>IF(ISBLANK(comm_deliv), frac_children_health_facility,1)</f>
        <v>0.77</v>
      </c>
      <c r="G10" s="60">
        <f>IF(ISBLANK(comm_deliv), frac_children_health_facility,1)</f>
        <v>0.77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0.23400000000000001</v>
      </c>
      <c r="I15" s="60">
        <f>food_insecure</f>
        <v>0.23400000000000001</v>
      </c>
      <c r="J15" s="60">
        <f>food_insecure</f>
        <v>0.23400000000000001</v>
      </c>
      <c r="K15" s="60">
        <f>food_insecure</f>
        <v>0.23400000000000001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0.63700000000000001</v>
      </c>
      <c r="I18" s="60">
        <f>frac_PW_health_facility</f>
        <v>0.63700000000000001</v>
      </c>
      <c r="J18" s="60">
        <f>frac_PW_health_facility</f>
        <v>0.63700000000000001</v>
      </c>
      <c r="K18" s="60">
        <f>frac_PW_health_facility</f>
        <v>0.63700000000000001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0.46700000000000003</v>
      </c>
      <c r="M24" s="60">
        <f>famplan_unmet_need</f>
        <v>0.46700000000000003</v>
      </c>
      <c r="N24" s="60">
        <f>famplan_unmet_need</f>
        <v>0.46700000000000003</v>
      </c>
      <c r="O24" s="60">
        <f>famplan_unmet_need</f>
        <v>0.46700000000000003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0.29504431564025896</v>
      </c>
      <c r="M25" s="60">
        <f>(1-food_insecure)*(0.49)+food_insecure*(0.7)</f>
        <v>0.53913999999999995</v>
      </c>
      <c r="N25" s="60">
        <f>(1-food_insecure)*(0.49)+food_insecure*(0.7)</f>
        <v>0.53913999999999995</v>
      </c>
      <c r="O25" s="60">
        <f>(1-food_insecure)*(0.49)+food_insecure*(0.7)</f>
        <v>0.53913999999999995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0.12644756384582528</v>
      </c>
      <c r="M26" s="60">
        <f>(1-food_insecure)*(0.21)+food_insecure*(0.3)</f>
        <v>0.23105999999999999</v>
      </c>
      <c r="N26" s="60">
        <f>(1-food_insecure)*(0.21)+food_insecure*(0.3)</f>
        <v>0.23105999999999999</v>
      </c>
      <c r="O26" s="60">
        <f>(1-food_insecure)*(0.21)+food_insecure*(0.3)</f>
        <v>0.23105999999999999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0.12575802896118171</v>
      </c>
      <c r="M27" s="60">
        <f>(1-food_insecure)*(0.3)</f>
        <v>0.2298</v>
      </c>
      <c r="N27" s="60">
        <f>(1-food_insecure)*(0.3)</f>
        <v>0.2298</v>
      </c>
      <c r="O27" s="60">
        <f>(1-food_insecure)*(0.3)</f>
        <v>0.2298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0.45275009155273405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ez2gjGftQAM5Ft86eHAToCtwQG1mPVg5QCkcyKhO0DqfrFCMBSZ53kyFtGqyS/Jlo6WqMvlM2LABUvEBeWb3JQ==" saltValue="gxSGR8txQQfCy62EOSjyS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mWyuC3u5G12SM7YksKMwTYipSkNHq25wwOBFo1yqaE1BL/AiNAz0w2bbmIzejH/S6zFSQFZdV71tYbc/JmGsYw==" saltValue="BgjPE86z6YSfBpO3ZUl4i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QJ8a7Db59WCnq9pi6vxfdNI7h1lumaGBpEi+nxXwDEAx/9p2WfSTXW2twugLp1PhYwL2A3dYb9shCF/LFbPI+w==" saltValue="k5h1EFmwLXdFHTR0jFOuN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zbDV/P/W6MyhRwFwsWPKWhgipV0DjzPeU9imze4Igz5cRq00zLMqHC4k0++Qfvc+Myn3Y89JEvXWVowguDDSVQ==" saltValue="bmWstjQifNm1Jtx3qNBHd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4YN9e/3nOoD0ppMHs/HAtwBG9lz0YOPEGxQKujUbtZuoONKM+6jslQG3wWotYYmnR2G1B8XVGg7Tf5LwzM0yhQ==" saltValue="phSOVttaAznJcVD3KqDwg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9C70p+Td6gp/7COCwgHniM+pZXOk4u+GkDSJqby6VnG6QU6cA02l6OwkTQ7Svp6mY6uM47g2xlXOEHntmPultA==" saltValue="S2ZI+4wFuhuuZX7Sly7Au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392421.17879999988</v>
      </c>
      <c r="C2" s="49">
        <v>1157000</v>
      </c>
      <c r="D2" s="49">
        <v>1676000</v>
      </c>
      <c r="E2" s="49">
        <v>732000</v>
      </c>
      <c r="F2" s="49">
        <v>471000</v>
      </c>
      <c r="G2" s="17">
        <f t="shared" ref="G2:G11" si="0">C2+D2+E2+F2</f>
        <v>4036000</v>
      </c>
      <c r="H2" s="17">
        <f t="shared" ref="H2:H11" si="1">(B2 + stillbirth*B2/(1000-stillbirth))/(1-abortion)</f>
        <v>450985.97123465192</v>
      </c>
      <c r="I2" s="17">
        <f t="shared" ref="I2:I11" si="2">G2-H2</f>
        <v>3585014.0287653483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409782.53159999999</v>
      </c>
      <c r="C3" s="50">
        <v>1181000</v>
      </c>
      <c r="D3" s="50">
        <v>1816000</v>
      </c>
      <c r="E3" s="50">
        <v>754000</v>
      </c>
      <c r="F3" s="50">
        <v>485000</v>
      </c>
      <c r="G3" s="17">
        <f t="shared" si="0"/>
        <v>4236000</v>
      </c>
      <c r="H3" s="17">
        <f t="shared" si="1"/>
        <v>470938.32594292308</v>
      </c>
      <c r="I3" s="17">
        <f t="shared" si="2"/>
        <v>3765061.6740570767</v>
      </c>
    </row>
    <row r="4" spans="1:9" ht="15.75" customHeight="1" x14ac:dyDescent="0.25">
      <c r="A4" s="5">
        <f t="shared" si="3"/>
        <v>2023</v>
      </c>
      <c r="B4" s="49">
        <v>429701.86499999987</v>
      </c>
      <c r="C4" s="50">
        <v>1204000</v>
      </c>
      <c r="D4" s="50">
        <v>1952000</v>
      </c>
      <c r="E4" s="50">
        <v>771000</v>
      </c>
      <c r="F4" s="50">
        <v>500000</v>
      </c>
      <c r="G4" s="17">
        <f t="shared" si="0"/>
        <v>4427000</v>
      </c>
      <c r="H4" s="17">
        <f t="shared" si="1"/>
        <v>493830.41333539336</v>
      </c>
      <c r="I4" s="17">
        <f t="shared" si="2"/>
        <v>3933169.5866646068</v>
      </c>
    </row>
    <row r="5" spans="1:9" ht="15.75" customHeight="1" x14ac:dyDescent="0.25">
      <c r="A5" s="5">
        <f t="shared" si="3"/>
        <v>2024</v>
      </c>
      <c r="B5" s="49">
        <v>449674.5455999999</v>
      </c>
      <c r="C5" s="50">
        <v>1222000</v>
      </c>
      <c r="D5" s="50">
        <v>2069000</v>
      </c>
      <c r="E5" s="50">
        <v>785000</v>
      </c>
      <c r="F5" s="50">
        <v>519000</v>
      </c>
      <c r="G5" s="17">
        <f t="shared" si="0"/>
        <v>4595000</v>
      </c>
      <c r="H5" s="17">
        <f t="shared" si="1"/>
        <v>516783.8094443765</v>
      </c>
      <c r="I5" s="17">
        <f t="shared" si="2"/>
        <v>4078216.1905556237</v>
      </c>
    </row>
    <row r="6" spans="1:9" ht="15.75" customHeight="1" x14ac:dyDescent="0.25">
      <c r="A6" s="5">
        <f t="shared" si="3"/>
        <v>2025</v>
      </c>
      <c r="B6" s="49">
        <v>467822.01299999998</v>
      </c>
      <c r="C6" s="50">
        <v>1231000</v>
      </c>
      <c r="D6" s="50">
        <v>2158000</v>
      </c>
      <c r="E6" s="50">
        <v>794000</v>
      </c>
      <c r="F6" s="50">
        <v>542000</v>
      </c>
      <c r="G6" s="17">
        <f t="shared" si="0"/>
        <v>4725000</v>
      </c>
      <c r="H6" s="17">
        <f t="shared" si="1"/>
        <v>537639.59820650483</v>
      </c>
      <c r="I6" s="17">
        <f t="shared" si="2"/>
        <v>4187360.4017934953</v>
      </c>
    </row>
    <row r="7" spans="1:9" ht="15.75" customHeight="1" x14ac:dyDescent="0.25">
      <c r="A7" s="5">
        <f t="shared" si="3"/>
        <v>2026</v>
      </c>
      <c r="B7" s="49">
        <v>480535.56400000007</v>
      </c>
      <c r="C7" s="50">
        <v>1244000</v>
      </c>
      <c r="D7" s="50">
        <v>2241000</v>
      </c>
      <c r="E7" s="50">
        <v>801000</v>
      </c>
      <c r="F7" s="50">
        <v>568000</v>
      </c>
      <c r="G7" s="17">
        <f t="shared" si="0"/>
        <v>4854000</v>
      </c>
      <c r="H7" s="17">
        <f t="shared" si="1"/>
        <v>552250.51488309563</v>
      </c>
      <c r="I7" s="17">
        <f t="shared" si="2"/>
        <v>4301749.4851169046</v>
      </c>
    </row>
    <row r="8" spans="1:9" ht="15.75" customHeight="1" x14ac:dyDescent="0.25">
      <c r="A8" s="5">
        <f t="shared" si="3"/>
        <v>2027</v>
      </c>
      <c r="B8" s="49">
        <v>490941.87699999998</v>
      </c>
      <c r="C8" s="50">
        <v>1250000</v>
      </c>
      <c r="D8" s="50">
        <v>2302000</v>
      </c>
      <c r="E8" s="50">
        <v>803000</v>
      </c>
      <c r="F8" s="50">
        <v>598000</v>
      </c>
      <c r="G8" s="17">
        <f t="shared" si="0"/>
        <v>4953000</v>
      </c>
      <c r="H8" s="17">
        <f t="shared" si="1"/>
        <v>564209.86220891518</v>
      </c>
      <c r="I8" s="17">
        <f t="shared" si="2"/>
        <v>4388790.1377910851</v>
      </c>
    </row>
    <row r="9" spans="1:9" ht="15.75" customHeight="1" x14ac:dyDescent="0.25">
      <c r="A9" s="5">
        <f t="shared" si="3"/>
        <v>2028</v>
      </c>
      <c r="B9" s="49">
        <v>499456.12500000012</v>
      </c>
      <c r="C9" s="50">
        <v>1251000</v>
      </c>
      <c r="D9" s="50">
        <v>2347000</v>
      </c>
      <c r="E9" s="50">
        <v>803000</v>
      </c>
      <c r="F9" s="50">
        <v>630000</v>
      </c>
      <c r="G9" s="17">
        <f t="shared" si="0"/>
        <v>5031000</v>
      </c>
      <c r="H9" s="17">
        <f t="shared" si="1"/>
        <v>573994.77344982896</v>
      </c>
      <c r="I9" s="17">
        <f t="shared" si="2"/>
        <v>4457005.2265501712</v>
      </c>
    </row>
    <row r="10" spans="1:9" ht="15.75" customHeight="1" x14ac:dyDescent="0.25">
      <c r="A10" s="5">
        <f t="shared" si="3"/>
        <v>2029</v>
      </c>
      <c r="B10" s="49">
        <v>506833.04700000008</v>
      </c>
      <c r="C10" s="50">
        <v>1250000</v>
      </c>
      <c r="D10" s="50">
        <v>2379000</v>
      </c>
      <c r="E10" s="50">
        <v>799000</v>
      </c>
      <c r="F10" s="50">
        <v>661000</v>
      </c>
      <c r="G10" s="17">
        <f t="shared" si="0"/>
        <v>5089000</v>
      </c>
      <c r="H10" s="17">
        <f t="shared" si="1"/>
        <v>582472.6245766863</v>
      </c>
      <c r="I10" s="17">
        <f t="shared" si="2"/>
        <v>4506527.375423314</v>
      </c>
    </row>
    <row r="11" spans="1:9" ht="15.75" customHeight="1" x14ac:dyDescent="0.25">
      <c r="A11" s="5">
        <f t="shared" si="3"/>
        <v>2030</v>
      </c>
      <c r="B11" s="49">
        <v>513614.22399999999</v>
      </c>
      <c r="C11" s="50">
        <v>1247000</v>
      </c>
      <c r="D11" s="50">
        <v>2404000</v>
      </c>
      <c r="E11" s="50">
        <v>795000</v>
      </c>
      <c r="F11" s="50">
        <v>687000</v>
      </c>
      <c r="G11" s="17">
        <f t="shared" si="0"/>
        <v>5133000</v>
      </c>
      <c r="H11" s="17">
        <f t="shared" si="1"/>
        <v>590265.82193879317</v>
      </c>
      <c r="I11" s="17">
        <f t="shared" si="2"/>
        <v>4542734.1780612068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iPh9srJYOcFXfb9QZZQAH/lmbPI0cl2l+81UIa9VrToeF9YFhHQAcj5iq8uEMH3JD3E/05C+fGpwl3/XPqsFpg==" saltValue="qIhIQU2pQSrDpJw+szCtU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1.6703033817045001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1.6703033817045001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1.6071045762567253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1.6071045762567253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1.442879020054759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1.442879020054759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1.4011226664553365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1.4011226664553365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1.9216671498436875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1.9216671498436875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1.8347687923529974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1.8347687923529974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/Y9B9lcj3dsd+cf3eusI3BCmgW7Z0Rvq0RXcdE856JUTdMzbeTCp5gvhVs8zVi6DIg9iOcKY1cHFy7Xc+1qjHA==" saltValue="J9n0BFbi1zp215LbaYN0z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86KnRoJSjCG5AbEWdqEKIPgGAxIZV/rv4ffi5QB+jezOAVaZFhkjNg62uNfYIuMeb8OQXqSK5+9HUeS/E+5jrg==" saltValue="YuCXFpHFs+s2mv4LYYsR8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qdz2usa5mjNfNSochumg6UHC6TsFkenSchVcp3VW0bRDyx/yvbjxsXwlYOqNTB92mZrNldCJTk1ze/67pk2jrQ==" saltValue="ocKG8nnua1pvS9+Dg9WoE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0.631540860604765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0.631540860604765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0.87608842721526659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0.87608842721526659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0.87608842721526659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0.87608842721526659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0.43101936519681283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0.43101936519681283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0.84528246268620744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0.84528246268620744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0.84528246268620744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0.84528246268620744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0.91726970694548648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0.91726970694548648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0.90696293369084025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0.90696293369084025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0.90696293369084025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0.90696293369084025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50C5OobYB/2wP+EO1Wm3HTD5ihK1q0Ptf4LLVSyH8YDnTT/kCZ67YvVCTLrORb71G/QQxEXQnPHfsuYHNYymw==" saltValue="a6aR4SCC5SPifb9VOBI55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rC6Lw3RMRTbSM0bdnraZfTpbfbnXDsEMVXXbgKyYBvNlon4uYou/r0Q0KWJs9ZY0K8GR2cGDjSFEZU2M80/nyA==" saltValue="ulppXC7zKVbWBFbeo/G2+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0.57569446104597088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0.6155480462719104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0.6155480462719104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0.64187045942903931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0.64187045942903931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0.64187045942903931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0.64187045942903931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0.66209692990924884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0.66209692990924884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0.66209692990924884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0.66209692990924884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0.67851506890284685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0.71351697277203985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0.71351697277203985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0.73600844772967267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0.73600844772967267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0.73600844772967267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0.73600844772967267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0.75296442687747045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0.75296442687747045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0.75296442687747045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0.75296442687747045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0.38248930529774328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0.42227901004536011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0.42227901004536011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0.45001076065903062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0.45001076065903062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0.45001076065903062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0.45001076065903062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0.47216229861844222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0.47216229861844222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0.47216229861844222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0.47216229861844222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0.55180331776623381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0.59231177886371489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0.59231177886371489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0.61924102043406515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0.61924102043406515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0.61924102043406515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0.61924102043406515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0.64002879769618415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0.64002879769618415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0.64002879769618415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0.64002879769618415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0.94463025939272638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0.95267933434885588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0.95267933434885588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0.95751249840671881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0.95751249840671881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0.95751249840671881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0.95751249840671881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0.96099539745689988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0.96099539745689988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0.96099539745689988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0.96099539745689988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0.85851478650126933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0.87745846706156283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0.87745846706156283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0.88907991791913932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0.88907991791913932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0.88907991791913932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0.88907991791913932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0.89757246747925845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0.89757246747925845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0.89757246747925845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0.89757246747925845</v>
      </c>
    </row>
  </sheetData>
  <sheetProtection algorithmName="SHA-512" hashValue="hCoYEYZRj+gHHBVp8Tebh66n8TTkZFsEXSDgeV68TOVQBhw244AHBQ40EZrX/PqdWvGpmD4nWcrjVpeElETUDA==" saltValue="5Stdt05y6gJnNxIH61Otg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0.85713794481359629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0.8591515260143332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0.85774402795142268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0.85919543052591818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0.85487194256366417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0.85000830053100618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0.85390789241079557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0.8552394931014845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0.77142415033223666</v>
      </c>
      <c r="E10" s="90">
        <f>E3*0.9</f>
        <v>0.77323637341289986</v>
      </c>
      <c r="F10" s="90">
        <f>F3*0.9</f>
        <v>0.77196962515628043</v>
      </c>
      <c r="G10" s="90">
        <f>G3*0.9</f>
        <v>0.77327588747332643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0.76938474830729775</v>
      </c>
      <c r="E12" s="90">
        <f>E5*0.9</f>
        <v>0.76500747047790563</v>
      </c>
      <c r="F12" s="90">
        <f>F5*0.9</f>
        <v>0.768517103169716</v>
      </c>
      <c r="G12" s="90">
        <f>G5*0.9</f>
        <v>0.76971554379133611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0.89999484205427616</v>
      </c>
      <c r="E17" s="90">
        <f>E3*1.05</f>
        <v>0.90210910231504993</v>
      </c>
      <c r="F17" s="90">
        <f>F3*1.05</f>
        <v>0.90063122934899387</v>
      </c>
      <c r="G17" s="90">
        <f>G3*1.05</f>
        <v>0.90215520205221411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0.89761553969184738</v>
      </c>
      <c r="E19" s="90">
        <f>E5*1.05</f>
        <v>0.89250871555755651</v>
      </c>
      <c r="F19" s="90">
        <f>F5*1.05</f>
        <v>0.89660328703133541</v>
      </c>
      <c r="G19" s="90">
        <f>G5*1.05</f>
        <v>0.89800146775655876</v>
      </c>
    </row>
  </sheetData>
  <sheetProtection algorithmName="SHA-512" hashValue="Ob3qSKDHRismGMpM7giMcVejJKxom8M7COzuZxNiXh7mLVIb9ZloxWaRxbFYIjp8uP5WzK8yNHpyTozemEZTQA==" saltValue="78xgqjInbp0I9uuqIcfm0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xaaqPMR8qj98w5nCO4K3ZkvQkXvvipGpXwDHxkKfwey+r8P3sKCi4CtZgwFV61j/k0HWlDR1RCuWlNoSzd7vGQ==" saltValue="auWtBCxw2DK3XBqk3viFy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ZnmIkEuWu+tOgwbIboAM9tLjLD7WCERztFjIW7020VbLfs0dk3Emml4dl2ybZpi6rWYqM8III/F5BQ4I+un4dA==" saltValue="TeuwkmvEa22scQrt3ES+Z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0.15674200299506441</v>
      </c>
    </row>
    <row r="5" spans="1:8" ht="15.75" customHeight="1" x14ac:dyDescent="0.25">
      <c r="B5" s="19" t="s">
        <v>80</v>
      </c>
      <c r="C5" s="101">
        <v>2.5581404940566779E-3</v>
      </c>
    </row>
    <row r="6" spans="1:8" ht="15.75" customHeight="1" x14ac:dyDescent="0.25">
      <c r="B6" s="19" t="s">
        <v>81</v>
      </c>
      <c r="C6" s="101">
        <v>0.18902452665792679</v>
      </c>
    </row>
    <row r="7" spans="1:8" ht="15.75" customHeight="1" x14ac:dyDescent="0.25">
      <c r="B7" s="19" t="s">
        <v>82</v>
      </c>
      <c r="C7" s="101">
        <v>0.43305943212979531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0.1610509257617517</v>
      </c>
    </row>
    <row r="10" spans="1:8" ht="15.75" customHeight="1" x14ac:dyDescent="0.25">
      <c r="B10" s="19" t="s">
        <v>85</v>
      </c>
      <c r="C10" s="101">
        <v>5.7564971961404997E-2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3.4332729109268191E-2</v>
      </c>
      <c r="D14" s="55">
        <v>3.4332729109268191E-2</v>
      </c>
      <c r="E14" s="55">
        <v>3.4332729109268191E-2</v>
      </c>
      <c r="F14" s="55">
        <v>3.4332729109268191E-2</v>
      </c>
    </row>
    <row r="15" spans="1:8" ht="15.75" customHeight="1" x14ac:dyDescent="0.25">
      <c r="B15" s="19" t="s">
        <v>88</v>
      </c>
      <c r="C15" s="101">
        <v>0.1407154435741641</v>
      </c>
      <c r="D15" s="101">
        <v>0.1407154435741641</v>
      </c>
      <c r="E15" s="101">
        <v>0.1407154435741641</v>
      </c>
      <c r="F15" s="101">
        <v>0.1407154435741641</v>
      </c>
    </row>
    <row r="16" spans="1:8" ht="15.75" customHeight="1" x14ac:dyDescent="0.25">
      <c r="B16" s="19" t="s">
        <v>89</v>
      </c>
      <c r="C16" s="101">
        <v>3.1107140261866659E-2</v>
      </c>
      <c r="D16" s="101">
        <v>3.1107140261866659E-2</v>
      </c>
      <c r="E16" s="101">
        <v>3.1107140261866659E-2</v>
      </c>
      <c r="F16" s="101">
        <v>3.1107140261866659E-2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93</v>
      </c>
      <c r="C20" s="101">
        <v>4.2673061915751313E-2</v>
      </c>
      <c r="D20" s="101">
        <v>4.2673061915751313E-2</v>
      </c>
      <c r="E20" s="101">
        <v>4.2673061915751313E-2</v>
      </c>
      <c r="F20" s="101">
        <v>4.2673061915751313E-2</v>
      </c>
    </row>
    <row r="21" spans="1:8" ht="15.75" customHeight="1" x14ac:dyDescent="0.25">
      <c r="B21" s="19" t="s">
        <v>94</v>
      </c>
      <c r="C21" s="101">
        <v>0.21286174796692209</v>
      </c>
      <c r="D21" s="101">
        <v>0.21286174796692209</v>
      </c>
      <c r="E21" s="101">
        <v>0.21286174796692209</v>
      </c>
      <c r="F21" s="101">
        <v>0.21286174796692209</v>
      </c>
    </row>
    <row r="22" spans="1:8" ht="15.75" customHeight="1" x14ac:dyDescent="0.25">
      <c r="B22" s="19" t="s">
        <v>95</v>
      </c>
      <c r="C22" s="101">
        <v>0.53830987717202761</v>
      </c>
      <c r="D22" s="101">
        <v>0.53830987717202761</v>
      </c>
      <c r="E22" s="101">
        <v>0.53830987717202761</v>
      </c>
      <c r="F22" s="101">
        <v>0.53830987717202761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5.7343604999999999E-2</v>
      </c>
    </row>
    <row r="27" spans="1:8" ht="15.75" customHeight="1" x14ac:dyDescent="0.25">
      <c r="B27" s="19" t="s">
        <v>102</v>
      </c>
      <c r="C27" s="101">
        <v>1.4167997E-2</v>
      </c>
    </row>
    <row r="28" spans="1:8" ht="15.75" customHeight="1" x14ac:dyDescent="0.25">
      <c r="B28" s="19" t="s">
        <v>103</v>
      </c>
      <c r="C28" s="101">
        <v>0.101559973</v>
      </c>
    </row>
    <row r="29" spans="1:8" ht="15.75" customHeight="1" x14ac:dyDescent="0.25">
      <c r="B29" s="19" t="s">
        <v>104</v>
      </c>
      <c r="C29" s="101">
        <v>0.21960849700000001</v>
      </c>
    </row>
    <row r="30" spans="1:8" ht="15.75" customHeight="1" x14ac:dyDescent="0.25">
      <c r="B30" s="19" t="s">
        <v>2</v>
      </c>
      <c r="C30" s="101">
        <v>5.5062585999999997E-2</v>
      </c>
    </row>
    <row r="31" spans="1:8" ht="15.75" customHeight="1" x14ac:dyDescent="0.25">
      <c r="B31" s="19" t="s">
        <v>105</v>
      </c>
      <c r="C31" s="101">
        <v>0.14229177300000001</v>
      </c>
    </row>
    <row r="32" spans="1:8" ht="15.75" customHeight="1" x14ac:dyDescent="0.25">
      <c r="B32" s="19" t="s">
        <v>106</v>
      </c>
      <c r="C32" s="101">
        <v>3.0837276E-2</v>
      </c>
    </row>
    <row r="33" spans="2:3" ht="15.75" customHeight="1" x14ac:dyDescent="0.25">
      <c r="B33" s="19" t="s">
        <v>107</v>
      </c>
      <c r="C33" s="101">
        <v>8.2024560999999996E-2</v>
      </c>
    </row>
    <row r="34" spans="2:3" ht="15.75" customHeight="1" x14ac:dyDescent="0.25">
      <c r="B34" s="19" t="s">
        <v>108</v>
      </c>
      <c r="C34" s="101">
        <v>0.29710373299999998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2xVDIYCLhTfx/3neOoAAMUEuVPN3GMs5lrI73AZ5immA1P/9mun7wjb9pE6f7PR3e/sVyIqhnPZwMdlMU4i/sw==" saltValue="OD/7imv6mGEI4NHttfZKl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0.71787305407374347</v>
      </c>
      <c r="D2" s="52">
        <f>IFERROR(1-_xlfn.NORM.DIST(_xlfn.NORM.INV(SUM(D4:D5), 0, 1) + 1, 0, 1, TRUE), "")</f>
        <v>0.71787305407374347</v>
      </c>
      <c r="E2" s="52">
        <f>IFERROR(1-_xlfn.NORM.DIST(_xlfn.NORM.INV(SUM(E4:E5), 0, 1) + 1, 0, 1, TRUE), "")</f>
        <v>0.78835828140046849</v>
      </c>
      <c r="F2" s="52">
        <f>IFERROR(1-_xlfn.NORM.DIST(_xlfn.NORM.INV(SUM(F4:F5), 0, 1) + 1, 0, 1, TRUE), "")</f>
        <v>0.66194714301183777</v>
      </c>
      <c r="G2" s="52">
        <f>IFERROR(1-_xlfn.NORM.DIST(_xlfn.NORM.INV(SUM(G4:G5), 0, 1) + 1, 0, 1, TRUE), "")</f>
        <v>0.61735892155936034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0.22467561992625654</v>
      </c>
      <c r="D3" s="52">
        <f>IFERROR(_xlfn.NORM.DIST(_xlfn.NORM.INV(SUM(D4:D5), 0, 1) + 1, 0, 1, TRUE) - SUM(D4:D5), "")</f>
        <v>0.22467561992625654</v>
      </c>
      <c r="E3" s="52">
        <f>IFERROR(_xlfn.NORM.DIST(_xlfn.NORM.INV(SUM(E4:E5), 0, 1) + 1, 0, 1, TRUE) - SUM(E4:E5), "")</f>
        <v>0.17576961259953156</v>
      </c>
      <c r="F3" s="52">
        <f>IFERROR(_xlfn.NORM.DIST(_xlfn.NORM.INV(SUM(F4:F5), 0, 1) + 1, 0, 1, TRUE) - SUM(F4:F5), "")</f>
        <v>0.25992580598816228</v>
      </c>
      <c r="G3" s="52">
        <f>IFERROR(_xlfn.NORM.DIST(_xlfn.NORM.INV(SUM(G4:G5), 0, 1) + 1, 0, 1, TRUE) - SUM(G4:G5), "")</f>
        <v>0.28559215944063965</v>
      </c>
    </row>
    <row r="4" spans="1:15" ht="15.75" customHeight="1" x14ac:dyDescent="0.25">
      <c r="B4" s="5" t="s">
        <v>114</v>
      </c>
      <c r="C4" s="45">
        <v>4.5964250999999998E-2</v>
      </c>
      <c r="D4" s="53">
        <v>4.5964250999999998E-2</v>
      </c>
      <c r="E4" s="53">
        <v>1.7641047999999999E-2</v>
      </c>
      <c r="F4" s="53">
        <v>6.0780543999999999E-2</v>
      </c>
      <c r="G4" s="53">
        <v>7.2927145999999998E-2</v>
      </c>
    </row>
    <row r="5" spans="1:15" ht="15.75" customHeight="1" x14ac:dyDescent="0.25">
      <c r="B5" s="5" t="s">
        <v>115</v>
      </c>
      <c r="C5" s="45">
        <v>1.1487074999999999E-2</v>
      </c>
      <c r="D5" s="53">
        <v>1.1487074999999999E-2</v>
      </c>
      <c r="E5" s="53">
        <v>1.8231058000000001E-2</v>
      </c>
      <c r="F5" s="53">
        <v>1.7346507000000001E-2</v>
      </c>
      <c r="G5" s="53">
        <v>2.4121772999999999E-2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0.69811791722499039</v>
      </c>
      <c r="D8" s="52">
        <f>IFERROR(1-_xlfn.NORM.DIST(_xlfn.NORM.INV(SUM(D10:D11), 0, 1) + 1, 0, 1, TRUE), "")</f>
        <v>0.69811791722499039</v>
      </c>
      <c r="E8" s="52">
        <f>IFERROR(1-_xlfn.NORM.DIST(_xlfn.NORM.INV(SUM(E10:E11), 0, 1) + 1, 0, 1, TRUE), "")</f>
        <v>0.64641387777733006</v>
      </c>
      <c r="F8" s="52">
        <f>IFERROR(1-_xlfn.NORM.DIST(_xlfn.NORM.INV(SUM(F10:F11), 0, 1) + 1, 0, 1, TRUE), "")</f>
        <v>0.69113135431235784</v>
      </c>
      <c r="G8" s="52">
        <f>IFERROR(1-_xlfn.NORM.DIST(_xlfn.NORM.INV(SUM(G10:G11), 0, 1) + 1, 0, 1, TRUE), "")</f>
        <v>0.75698345933007127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0.2375002167750096</v>
      </c>
      <c r="D9" s="52">
        <f>IFERROR(_xlfn.NORM.DIST(_xlfn.NORM.INV(SUM(D10:D11), 0, 1) + 1, 0, 1, TRUE) - SUM(D10:D11), "")</f>
        <v>0.2375002167750096</v>
      </c>
      <c r="E9" s="52">
        <f>IFERROR(_xlfn.NORM.DIST(_xlfn.NORM.INV(SUM(E10:E11), 0, 1) + 1, 0, 1, TRUE) - SUM(E10:E11), "")</f>
        <v>0.26912212712267003</v>
      </c>
      <c r="F9" s="52">
        <f>IFERROR(_xlfn.NORM.DIST(_xlfn.NORM.INV(SUM(F10:F11), 0, 1) + 1, 0, 1, TRUE) - SUM(F10:F11), "")</f>
        <v>0.24193957968764224</v>
      </c>
      <c r="G9" s="52">
        <f>IFERROR(_xlfn.NORM.DIST(_xlfn.NORM.INV(SUM(G10:G11), 0, 1) + 1, 0, 1, TRUE) - SUM(G10:G11), "")</f>
        <v>0.19813341916992866</v>
      </c>
    </row>
    <row r="10" spans="1:15" ht="15.75" customHeight="1" x14ac:dyDescent="0.25">
      <c r="B10" s="5" t="s">
        <v>119</v>
      </c>
      <c r="C10" s="45">
        <v>4.1086869000000012E-2</v>
      </c>
      <c r="D10" s="53">
        <v>4.1086869000000012E-2</v>
      </c>
      <c r="E10" s="53">
        <v>7.7459320999999998E-2</v>
      </c>
      <c r="F10" s="53">
        <v>4.8488903E-2</v>
      </c>
      <c r="G10" s="53">
        <v>3.8238834999999999E-2</v>
      </c>
    </row>
    <row r="11" spans="1:15" ht="15.75" customHeight="1" x14ac:dyDescent="0.25">
      <c r="B11" s="5" t="s">
        <v>120</v>
      </c>
      <c r="C11" s="45">
        <v>2.3294997000000001E-2</v>
      </c>
      <c r="D11" s="53">
        <v>2.3294997000000001E-2</v>
      </c>
      <c r="E11" s="53">
        <v>7.0046741000000003E-3</v>
      </c>
      <c r="F11" s="53">
        <v>1.8440162999999999E-2</v>
      </c>
      <c r="G11" s="53">
        <v>6.6442864999999999E-3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0.47549585524999999</v>
      </c>
      <c r="D14" s="54">
        <v>0.47235857479600002</v>
      </c>
      <c r="E14" s="54">
        <v>0.47235857479600002</v>
      </c>
      <c r="F14" s="54">
        <v>0.37734795349299999</v>
      </c>
      <c r="G14" s="54">
        <v>0.37734795349299999</v>
      </c>
      <c r="H14" s="4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45">
        <v>0.23799999999999999</v>
      </c>
      <c r="M14" s="55">
        <v>0.23799999999999999</v>
      </c>
      <c r="N14" s="55">
        <v>0.23799999999999999</v>
      </c>
      <c r="O14" s="55">
        <v>0.23799999999999999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0.26133632601224199</v>
      </c>
      <c r="D15" s="52">
        <f t="shared" si="0"/>
        <v>0.25961205157647999</v>
      </c>
      <c r="E15" s="52">
        <f t="shared" si="0"/>
        <v>0.25961205157647999</v>
      </c>
      <c r="F15" s="52">
        <f t="shared" si="0"/>
        <v>0.20739345402338072</v>
      </c>
      <c r="G15" s="52">
        <f t="shared" si="0"/>
        <v>0.20739345402338072</v>
      </c>
      <c r="H15" s="52">
        <f t="shared" si="0"/>
        <v>0.16653122399999998</v>
      </c>
      <c r="I15" s="52">
        <f t="shared" si="0"/>
        <v>0.16653122399999998</v>
      </c>
      <c r="J15" s="52">
        <f t="shared" si="0"/>
        <v>0.16653122399999998</v>
      </c>
      <c r="K15" s="52">
        <f t="shared" si="0"/>
        <v>0.16653122399999998</v>
      </c>
      <c r="L15" s="52">
        <f t="shared" si="0"/>
        <v>0.130806704</v>
      </c>
      <c r="M15" s="52">
        <f t="shared" si="0"/>
        <v>0.130806704</v>
      </c>
      <c r="N15" s="52">
        <f t="shared" si="0"/>
        <v>0.130806704</v>
      </c>
      <c r="O15" s="52">
        <f t="shared" si="0"/>
        <v>0.130806704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2pVD0PViBdPwFCXE2NjWWJbNC/7ndqcKeD+WTNIsaxE0A3ANDtP5FGuqWHaYZj26dILd/XZ4BvU1hhLjkm1Row==" saltValue="z8jxs68qGG+IPS80kPTrG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0.16455739999999999</v>
      </c>
      <c r="D2" s="53">
        <v>7.7588900000000002E-2</v>
      </c>
      <c r="E2" s="53"/>
      <c r="F2" s="53"/>
      <c r="G2" s="53"/>
    </row>
    <row r="3" spans="1:7" x14ac:dyDescent="0.25">
      <c r="B3" s="3" t="s">
        <v>130</v>
      </c>
      <c r="C3" s="53">
        <v>0.2648297</v>
      </c>
      <c r="D3" s="53">
        <v>0.15188209999999999</v>
      </c>
      <c r="E3" s="53"/>
      <c r="F3" s="53"/>
      <c r="G3" s="53"/>
    </row>
    <row r="4" spans="1:7" x14ac:dyDescent="0.25">
      <c r="B4" s="3" t="s">
        <v>131</v>
      </c>
      <c r="C4" s="53">
        <v>0.38233679999999998</v>
      </c>
      <c r="D4" s="53">
        <v>0.4893575</v>
      </c>
      <c r="E4" s="53">
        <v>0.48359873890876798</v>
      </c>
      <c r="F4" s="53">
        <v>0.173986151814461</v>
      </c>
      <c r="G4" s="53"/>
    </row>
    <row r="5" spans="1:7" x14ac:dyDescent="0.25">
      <c r="B5" s="3" t="s">
        <v>132</v>
      </c>
      <c r="C5" s="52">
        <v>0.1882762</v>
      </c>
      <c r="D5" s="52">
        <v>0.28117150000000002</v>
      </c>
      <c r="E5" s="52">
        <f>1-SUM(E2:E4)</f>
        <v>0.51640126109123208</v>
      </c>
      <c r="F5" s="52">
        <f>1-SUM(F2:F4)</f>
        <v>0.82601384818553902</v>
      </c>
      <c r="G5" s="52">
        <f>1-SUM(G2:G4)</f>
        <v>1</v>
      </c>
    </row>
  </sheetData>
  <sheetProtection algorithmName="SHA-512" hashValue="NjuVkZAIEExitBy61TOTifa1A+izw92FHUeVON4VUL6QXBJyBP6sYgoDMwpCuRNWJWQyFdCHREGoh6L8bkd+Qg==" saltValue="m/kHPQ/c15DpLwvWkgS2h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vFuCca1cXGvFQiHBFpo6iDE4509e1bUfoDHTQKNqECiJXhcCMIVzVlClTWbTKPcmJf6nlQ6V6ur5HXz0t8vJGQ==" saltValue="EXGW6sspPt8kjH4JFqz/r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e/KrB6UkSNA5/xmfZb3xSl92OOei6eldc7+qrEAatEcSloKo/Tzm6rT2+THodzhCQXTGf9aP0n6ox9/k7vBm0Q==" saltValue="wvxVQPnJROiZm1MhJ50R6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hAVZ41B/yd2mfSJRpSK/P2ngbgpVDJ+Qg9uAd4YKwY+yIqs6O1QyXbsb7y4xtdJc0pRILFrQgd+I0Xxh9jZKSA==" saltValue="ES1tVi5uyQNbdAQCGkhpW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Ls1DqDUtdWyqL80jPbJsrwjb92hB76FryQ9+xPmK2V71DHfeDnl5V6OfGu+d3dsKQK142NTeeVr0OIjUPdOL3g==" saltValue="JESvbLUjpDujOFQ1hqn5/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2024-03-15T03:18:24Z</dcterms:modified>
</cp:coreProperties>
</file>