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F567240-086D-4CE3-B626-8C1C1955567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E12" i="26"/>
  <c r="C12" i="26"/>
  <c r="C10" i="26"/>
  <c r="G5" i="26"/>
  <c r="G12" i="26" s="1"/>
  <c r="F5" i="26"/>
  <c r="E5" i="26"/>
  <c r="E19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29" i="2"/>
  <c r="A25" i="2"/>
  <c r="A23" i="2"/>
  <c r="A13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A3" i="2"/>
  <c r="H2" i="2"/>
  <c r="G2" i="2"/>
  <c r="I2" i="2" s="1"/>
  <c r="A2" i="2"/>
  <c r="A36" i="2" s="1"/>
  <c r="C33" i="1"/>
  <c r="C20" i="1"/>
  <c r="I3" i="2" l="1"/>
  <c r="I7" i="2"/>
  <c r="I11" i="2"/>
  <c r="A24" i="2"/>
  <c r="G19" i="26"/>
  <c r="A15" i="2"/>
  <c r="A31" i="2"/>
  <c r="I40" i="2"/>
  <c r="A17" i="2"/>
  <c r="A37" i="2"/>
  <c r="E10" i="26"/>
  <c r="A16" i="2"/>
  <c r="A32" i="2"/>
  <c r="I6" i="2"/>
  <c r="I10" i="2"/>
  <c r="A21" i="2"/>
  <c r="I38" i="2"/>
  <c r="A14" i="2"/>
  <c r="A22" i="2"/>
  <c r="A30" i="2"/>
  <c r="A38" i="2"/>
  <c r="A40" i="2"/>
  <c r="D10" i="26"/>
  <c r="F10" i="26"/>
  <c r="G10" i="26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<sst xmlns="http://schemas.openxmlformats.org/spreadsheetml/2006/main" count="2092" uniqueCount="337">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</sst>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157759.3662109375</v>
      </c>
    </row>
    <row r="8" spans="1:3" ht="15" customHeight="1" x14ac:dyDescent="0.25">
      <c r="B8" s="5" t="s">
        <v>19</v>
      </c>
      <c r="C8" s="44">
        <v>0.307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0.63727569580078092</v>
      </c>
    </row>
    <row r="11" spans="1:3" ht="15" customHeight="1" x14ac:dyDescent="0.25">
      <c r="B11" s="5" t="s">
        <v>22</v>
      </c>
      <c r="C11" s="45">
        <v>0.76700000000000002</v>
      </c>
    </row>
    <row r="12" spans="1:3" ht="15" customHeight="1" x14ac:dyDescent="0.25">
      <c r="B12" s="5" t="s">
        <v>23</v>
      </c>
      <c r="C12" s="45">
        <v>0.70900000000000007</v>
      </c>
    </row>
    <row r="13" spans="1:3" ht="15" customHeight="1" x14ac:dyDescent="0.25">
      <c r="B13" s="5" t="s">
        <v>24</v>
      </c>
      <c r="C13" s="45">
        <v>0.53900000000000003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0.05</v>
      </c>
    </row>
    <row r="24" spans="1:3" ht="15" customHeight="1" x14ac:dyDescent="0.25">
      <c r="B24" s="15" t="s">
        <v>33</v>
      </c>
      <c r="C24" s="45">
        <v>0.46779999999999999</v>
      </c>
    </row>
    <row r="25" spans="1:3" ht="15" customHeight="1" x14ac:dyDescent="0.25">
      <c r="B25" s="15" t="s">
        <v>34</v>
      </c>
      <c r="C25" s="45">
        <v>0.38690000000000002</v>
      </c>
    </row>
    <row r="26" spans="1:3" ht="15" customHeight="1" x14ac:dyDescent="0.25">
      <c r="B26" s="15" t="s">
        <v>35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0.24582180170454701</v>
      </c>
    </row>
    <row r="30" spans="1:3" ht="14.25" customHeight="1" x14ac:dyDescent="0.25">
      <c r="B30" s="25" t="s">
        <v>38</v>
      </c>
      <c r="C30" s="99">
        <v>9.06282834806207E-2</v>
      </c>
    </row>
    <row r="31" spans="1:3" ht="14.25" customHeight="1" x14ac:dyDescent="0.25">
      <c r="B31" s="25" t="s">
        <v>39</v>
      </c>
      <c r="C31" s="99">
        <v>0.12440493626162399</v>
      </c>
    </row>
    <row r="32" spans="1:3" ht="14.25" customHeight="1" x14ac:dyDescent="0.25">
      <c r="B32" s="25" t="s">
        <v>40</v>
      </c>
      <c r="C32" s="99">
        <v>0.53914497855320898</v>
      </c>
    </row>
    <row r="33" spans="1:5" ht="13" customHeight="1" x14ac:dyDescent="0.25">
      <c r="B33" s="27" t="s">
        <v>41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19.580978501699999</v>
      </c>
    </row>
    <row r="38" spans="1:5" ht="15" customHeight="1" x14ac:dyDescent="0.25">
      <c r="B38" s="11" t="s">
        <v>45</v>
      </c>
      <c r="C38" s="43">
        <v>38.072024953266101</v>
      </c>
      <c r="D38" s="12"/>
      <c r="E38" s="13"/>
    </row>
    <row r="39" spans="1:5" ht="15" customHeight="1" x14ac:dyDescent="0.25">
      <c r="B39" s="11" t="s">
        <v>46</v>
      </c>
      <c r="C39" s="43">
        <v>44.218851796859497</v>
      </c>
      <c r="D39" s="12"/>
      <c r="E39" s="12"/>
    </row>
    <row r="40" spans="1:5" ht="15" customHeight="1" x14ac:dyDescent="0.25">
      <c r="B40" s="11" t="s">
        <v>47</v>
      </c>
      <c r="C40" s="100">
        <v>1.42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12.976142940000001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6.1151999999999986E-3</v>
      </c>
      <c r="D45" s="12"/>
    </row>
    <row r="46" spans="1:5" ht="15.75" customHeight="1" x14ac:dyDescent="0.25">
      <c r="B46" s="11" t="s">
        <v>52</v>
      </c>
      <c r="C46" s="45">
        <v>7.2292099999999998E-2</v>
      </c>
      <c r="D46" s="12"/>
    </row>
    <row r="47" spans="1:5" ht="15.75" customHeight="1" x14ac:dyDescent="0.25">
      <c r="B47" s="11" t="s">
        <v>53</v>
      </c>
      <c r="C47" s="45">
        <v>8.8581199999999999E-2</v>
      </c>
      <c r="D47" s="12"/>
      <c r="E47" s="13"/>
    </row>
    <row r="48" spans="1:5" ht="15" customHeight="1" x14ac:dyDescent="0.25">
      <c r="B48" s="11" t="s">
        <v>54</v>
      </c>
      <c r="C48" s="46">
        <v>0.83301150000000002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0.595418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x+KniaZHx/MeEm3Ab3Qvs56W+VMg8hxZ7Di+Wz+2iOA7hZOcoZJ66Cqms2Hod4RUXL0L37lc2exyoKi9jmlwIA==" saltValue="yHCXRgazKg4h9633U7+9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0.43861024302388102</v>
      </c>
      <c r="C2" s="98">
        <v>0.95</v>
      </c>
      <c r="D2" s="56">
        <v>40.561070613111141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42.580683844805243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140.5387212287504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0.54921846093538751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13.598395744825829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13.598395744825829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13.598395744825829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13.598395744825829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13.598395744825829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13.598395744825829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0.50883782174262704</v>
      </c>
      <c r="C16" s="98">
        <v>0.95</v>
      </c>
      <c r="D16" s="56">
        <v>0.33763848267590918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3.3223485837494819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3.3223485837494819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0.25466349999999999</v>
      </c>
      <c r="C21" s="98">
        <v>0.95</v>
      </c>
      <c r="D21" s="56">
        <v>5.0226201787989284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23.23689431241996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6.0000000000000001E-3</v>
      </c>
      <c r="C23" s="98">
        <v>0.95</v>
      </c>
      <c r="D23" s="56">
        <v>4.4977193243106921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0.40851842490879198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0.46008158583657899</v>
      </c>
      <c r="C27" s="98">
        <v>0.95</v>
      </c>
      <c r="D27" s="56">
        <v>19.667951390170739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0.69885220000000003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73.779165565353139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5.5599999999999997E-2</v>
      </c>
      <c r="C31" s="98">
        <v>0.95</v>
      </c>
      <c r="D31" s="56">
        <v>2.1818074410904882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0.48992069999999999</v>
      </c>
      <c r="C32" s="98">
        <v>0.95</v>
      </c>
      <c r="D32" s="56">
        <v>0.6799284291458918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0.53519007825966902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0.50206083059310902</v>
      </c>
      <c r="C38" s="98">
        <v>0.95</v>
      </c>
      <c r="D38" s="56">
        <v>3.7635013828042281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0.2760224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zcFXx0htt3AZQScXYB+GpF9xTtCbS7wJ0qR9BBSYQ1XhQZ/JvXBvaHMRLR5adRc+8JJWl1BEhoGLNO6do+wH5w==" saltValue="dREDO5UOmdGzG5Biop0D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Orwcoufff0agXmFXfykjeiy7dw++OuHf1EdOl9JpL+fEUYOnW3GyykZSjysYcCcFyYQUHxsGZwPQWrgjYCVomg==" saltValue="ocOlwgKEsRRrhgDzcZkw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e3jXH0V2H5DR6eO1rf/Ss9LnPZ83yltVmiYzl7ptCj/T2Qd8KKqQWQC6y/bzvIiYYiZ4YZAN9K6R5LFa2sgkSA==" saltValue="of7DQfLb07QOMEXBhWOz6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0.26260957866907142</v>
      </c>
      <c r="C3" s="21">
        <f>frac_mam_1_5months * 2.6</f>
        <v>0.26260957866907142</v>
      </c>
      <c r="D3" s="21">
        <f>frac_mam_6_11months * 2.6</f>
        <v>0.38607290685176721</v>
      </c>
      <c r="E3" s="21">
        <f>frac_mam_12_23months * 2.6</f>
        <v>0.39696155488491058</v>
      </c>
      <c r="F3" s="21">
        <f>frac_mam_24_59months * 2.6</f>
        <v>0.37063571214675983</v>
      </c>
    </row>
    <row r="4" spans="1:6" ht="15.75" customHeight="1" x14ac:dyDescent="0.25">
      <c r="A4" s="3" t="s">
        <v>208</v>
      </c>
      <c r="B4" s="21">
        <f>frac_sam_1month * 2.6</f>
        <v>0.35100718140602144</v>
      </c>
      <c r="C4" s="21">
        <f>frac_sam_1_5months * 2.6</f>
        <v>0.35100718140602144</v>
      </c>
      <c r="D4" s="21">
        <f>frac_sam_6_11months * 2.6</f>
        <v>0.31830115765333078</v>
      </c>
      <c r="E4" s="21">
        <f>frac_sam_12_23months * 2.6</f>
        <v>0.29351496249437442</v>
      </c>
      <c r="F4" s="21">
        <f>frac_sam_24_59months * 2.6</f>
        <v>0.22860545068979254</v>
      </c>
    </row>
  </sheetData>
  <sheetProtection algorithmName="SHA-512" hashValue="kWrFB4Uar0xc7kCCpBcvDBnlb+xTR5LDEWzGui15E8azPjkEpAhuwh+fVv+q72bPrtB08axFqseJ6l0zMVrReg==" saltValue="IK21Xe03HkTcR1LVq+PX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Vcj+BPbExqk0yemlRDsHQ2AGr7O9kYgCd8Qc0hHWQCpiJIrMT4LAxTZkTmU4EqgqjLoE5Xe+klWVuXrcNL3/Q==" saltValue="9mbPjltOSz/hqTBfxTQW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9T30rJEfEVeaxv42LBWk3nhmhf+33yTJypxriTvP2jYvoVGXTnbRyEcajqjQOlhm6k2ZPmdxzTGiCsclUAzUhg==" saltValue="AXaQlI5Jwb+S2sX+Umtu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rxbewpPc+cHKdc8OQYEL2ir8aRUBGKidnvCG/71CKCT4bjGly1Nt8d1FVDZOvZPCsOOCKZOgsHeMybedrcfJQ==" saltValue="SqnmIbhJGhADwjgO+1Er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2kJjxeElL5uafPGrwPq1Q/P6rJo786TR+MIqZelSWWelpKuoAVQHUGwqB1fIccthfj9GQIpvNC6ab5/iNcumw==" saltValue="D77JXfVQMfiJaBg/mr2Xz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enMOFrt5z/THOB9cEZBU2gFDE7X4CZwleNVQ0xFKaI0s6k3WodxqCOJ74m8b9OOR6lzLtc0w8l/Yhi5Y7hsiA==" saltValue="Vrk9vb19qVGG7yQBrR1tk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MuxMxSOmJScCvRwcF/SkkHpqmRpbrGCD5XdubmFFULiyih9cNG1dBYeJZ1d5r12UEo2XhSXJ7vHF0Pas22FKw==" saltValue="xzgitNTPBfb7OMOKrgfC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47151.104800000001</v>
      </c>
      <c r="C2" s="49">
        <v>77000</v>
      </c>
      <c r="D2" s="49">
        <v>125000</v>
      </c>
      <c r="E2" s="49">
        <v>553000</v>
      </c>
      <c r="F2" s="49">
        <v>394000</v>
      </c>
      <c r="G2" s="17">
        <f t="shared" ref="G2:G11" si="0">C2+D2+E2+F2</f>
        <v>1149000</v>
      </c>
      <c r="H2" s="17">
        <f t="shared" ref="H2:H11" si="1">(B2 + stillbirth*B2/(1000-stillbirth))/(1-abortion)</f>
        <v>54285.213600296796</v>
      </c>
      <c r="I2" s="17">
        <f t="shared" ref="I2:I11" si="2">G2-H2</f>
        <v>1094714.7863997032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47811.817199999998</v>
      </c>
      <c r="C3" s="50">
        <v>79000</v>
      </c>
      <c r="D3" s="50">
        <v>129000</v>
      </c>
      <c r="E3" s="50">
        <v>563000</v>
      </c>
      <c r="F3" s="50">
        <v>408000</v>
      </c>
      <c r="G3" s="17">
        <f t="shared" si="0"/>
        <v>1179000</v>
      </c>
      <c r="H3" s="17">
        <f t="shared" si="1"/>
        <v>55045.893841290104</v>
      </c>
      <c r="I3" s="17">
        <f t="shared" si="2"/>
        <v>1123954.1061587099</v>
      </c>
    </row>
    <row r="4" spans="1:9" ht="15.75" customHeight="1" x14ac:dyDescent="0.25">
      <c r="A4" s="5">
        <f t="shared" si="3"/>
        <v>2023</v>
      </c>
      <c r="B4" s="49">
        <v>48456.397200000007</v>
      </c>
      <c r="C4" s="50">
        <v>82000</v>
      </c>
      <c r="D4" s="50">
        <v>132000</v>
      </c>
      <c r="E4" s="50">
        <v>575000</v>
      </c>
      <c r="F4" s="50">
        <v>422000</v>
      </c>
      <c r="G4" s="17">
        <f t="shared" si="0"/>
        <v>1211000</v>
      </c>
      <c r="H4" s="17">
        <f t="shared" si="1"/>
        <v>55788.000799990245</v>
      </c>
      <c r="I4" s="17">
        <f t="shared" si="2"/>
        <v>1155211.9992000097</v>
      </c>
    </row>
    <row r="5" spans="1:9" ht="15.75" customHeight="1" x14ac:dyDescent="0.25">
      <c r="A5" s="5">
        <f t="shared" si="3"/>
        <v>2024</v>
      </c>
      <c r="B5" s="49">
        <v>49084.844800000013</v>
      </c>
      <c r="C5" s="50">
        <v>84000</v>
      </c>
      <c r="D5" s="50">
        <v>136000</v>
      </c>
      <c r="E5" s="50">
        <v>586000</v>
      </c>
      <c r="F5" s="50">
        <v>436000</v>
      </c>
      <c r="G5" s="17">
        <f t="shared" si="0"/>
        <v>1242000</v>
      </c>
      <c r="H5" s="17">
        <f t="shared" si="1"/>
        <v>56511.534476397217</v>
      </c>
      <c r="I5" s="17">
        <f t="shared" si="2"/>
        <v>1185488.4655236027</v>
      </c>
    </row>
    <row r="6" spans="1:9" ht="15.75" customHeight="1" x14ac:dyDescent="0.25">
      <c r="A6" s="5">
        <f t="shared" si="3"/>
        <v>2025</v>
      </c>
      <c r="B6" s="49">
        <v>49729.536</v>
      </c>
      <c r="C6" s="50">
        <v>87000</v>
      </c>
      <c r="D6" s="50">
        <v>139000</v>
      </c>
      <c r="E6" s="50">
        <v>598000</v>
      </c>
      <c r="F6" s="50">
        <v>449000</v>
      </c>
      <c r="G6" s="17">
        <f t="shared" si="0"/>
        <v>1273000</v>
      </c>
      <c r="H6" s="17">
        <f t="shared" si="1"/>
        <v>57253.769460003175</v>
      </c>
      <c r="I6" s="17">
        <f t="shared" si="2"/>
        <v>1215746.2305399969</v>
      </c>
    </row>
    <row r="7" spans="1:9" ht="15.75" customHeight="1" x14ac:dyDescent="0.25">
      <c r="A7" s="5">
        <f t="shared" si="3"/>
        <v>2026</v>
      </c>
      <c r="B7" s="49">
        <v>50264.483999999997</v>
      </c>
      <c r="C7" s="50">
        <v>89000</v>
      </c>
      <c r="D7" s="50">
        <v>141000</v>
      </c>
      <c r="E7" s="50">
        <v>609000</v>
      </c>
      <c r="F7" s="50">
        <v>462000</v>
      </c>
      <c r="G7" s="17">
        <f t="shared" si="0"/>
        <v>1301000</v>
      </c>
      <c r="H7" s="17">
        <f t="shared" si="1"/>
        <v>57869.656756138203</v>
      </c>
      <c r="I7" s="17">
        <f t="shared" si="2"/>
        <v>1243130.3432438618</v>
      </c>
    </row>
    <row r="8" spans="1:9" ht="15.75" customHeight="1" x14ac:dyDescent="0.25">
      <c r="A8" s="5">
        <f t="shared" si="3"/>
        <v>2027</v>
      </c>
      <c r="B8" s="49">
        <v>50776.991999999998</v>
      </c>
      <c r="C8" s="50">
        <v>91000</v>
      </c>
      <c r="D8" s="50">
        <v>143000</v>
      </c>
      <c r="E8" s="50">
        <v>620000</v>
      </c>
      <c r="F8" s="50">
        <v>475000</v>
      </c>
      <c r="G8" s="17">
        <f t="shared" si="0"/>
        <v>1329000</v>
      </c>
      <c r="H8" s="17">
        <f t="shared" si="1"/>
        <v>58459.708810482873</v>
      </c>
      <c r="I8" s="17">
        <f t="shared" si="2"/>
        <v>1270540.2911895171</v>
      </c>
    </row>
    <row r="9" spans="1:9" ht="15.75" customHeight="1" x14ac:dyDescent="0.25">
      <c r="A9" s="5">
        <f t="shared" si="3"/>
        <v>2028</v>
      </c>
      <c r="B9" s="49">
        <v>51298.415999999997</v>
      </c>
      <c r="C9" s="50">
        <v>92000</v>
      </c>
      <c r="D9" s="50">
        <v>145000</v>
      </c>
      <c r="E9" s="50">
        <v>633000</v>
      </c>
      <c r="F9" s="50">
        <v>488000</v>
      </c>
      <c r="G9" s="17">
        <f t="shared" si="0"/>
        <v>1358000</v>
      </c>
      <c r="H9" s="17">
        <f t="shared" si="1"/>
        <v>59060.025883357084</v>
      </c>
      <c r="I9" s="17">
        <f t="shared" si="2"/>
        <v>1298939.974116643</v>
      </c>
    </row>
    <row r="10" spans="1:9" ht="15.75" customHeight="1" x14ac:dyDescent="0.25">
      <c r="A10" s="5">
        <f t="shared" si="3"/>
        <v>2029</v>
      </c>
      <c r="B10" s="49">
        <v>51796.72</v>
      </c>
      <c r="C10" s="50">
        <v>94000</v>
      </c>
      <c r="D10" s="50">
        <v>148000</v>
      </c>
      <c r="E10" s="50">
        <v>647000</v>
      </c>
      <c r="F10" s="50">
        <v>501000</v>
      </c>
      <c r="G10" s="17">
        <f t="shared" si="0"/>
        <v>1390000</v>
      </c>
      <c r="H10" s="17">
        <f t="shared" si="1"/>
        <v>59633.724828326078</v>
      </c>
      <c r="I10" s="17">
        <f t="shared" si="2"/>
        <v>1330366.2751716739</v>
      </c>
    </row>
    <row r="11" spans="1:9" ht="15.75" customHeight="1" x14ac:dyDescent="0.25">
      <c r="A11" s="5">
        <f t="shared" si="3"/>
        <v>2030</v>
      </c>
      <c r="B11" s="49">
        <v>52271.904000000002</v>
      </c>
      <c r="C11" s="50">
        <v>96000</v>
      </c>
      <c r="D11" s="50">
        <v>150000</v>
      </c>
      <c r="E11" s="50">
        <v>664000</v>
      </c>
      <c r="F11" s="50">
        <v>513000</v>
      </c>
      <c r="G11" s="17">
        <f t="shared" si="0"/>
        <v>1423000</v>
      </c>
      <c r="H11" s="17">
        <f t="shared" si="1"/>
        <v>60180.805645389846</v>
      </c>
      <c r="I11" s="17">
        <f t="shared" si="2"/>
        <v>1362819.1943546101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UxErRK5PkrKlIK/Xhoos+rdyJ/AgI5zI1Pr8gZHOFJN5lUHBI0htNX4mKbVuw92d17Bz6lcdJlViTyiajeEBw==" saltValue="AE1WVqfGPwpWJLn0pW2TT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2.5795630396772045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2.5795630396772045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2.0978685078967136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2.0978685078967136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2.0436398655010102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2.0436398655010102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1.7253774070031858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1.7253774070031858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3.171899179556156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3.171899179556156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2.5095691983579811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2.5095691983579811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tL3jbptw2L41vEip6Wm0t0FjxCWjD6uoL6hzfvu/Jw5hN5ITnxa3VDyItxDZ2QeuaLZan28/6lyY1ZpsaUwyLw==" saltValue="A3deIjS6wUGIEGV648seC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o/kUXGvc4BN/upvUkJRTAgaJnIjuQdIfARtnvdV1/7xGfOIAcVhxvaVTJsgv4XNX4TkKbx+azAe8T3cqq8bFQ==" saltValue="2dTN6to6F23e+P+t5Ajs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NHrX+gLR8RcKqU6u/yL0d8XnWnjU5v5wLUvODv7Rb3rEmzkQfz+ZpnuS+eCH3BidR+SwJxm9VYasWW3OXmOrQ==" saltValue="diJQQPNNlKcKcr9vIkX7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0.55932570068450738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0.55932570068450738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0.83963191833107531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0.83963191833107531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0.83963191833107531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0.83963191833107531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0.35936983125885008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0.35936983125885008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0.80181274992991447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0.80181274992991447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0.80181274992991447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0.80181274992991447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0.89142777416023333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0.89142777416023333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0.87832858602785135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0.87832858602785135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0.87832858602785135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0.87832858602785135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1JlLX3dhF0qqAOr5Bt9oZs2gss10jYGbEoHYUJgkpvSssLlZR8I+Ut9kiSRhrLKL/gg+OiZbkGiY6NDzS/Fdw==" saltValue="+y/xgHmwHpv4D7myNIUQ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YKc4wl8RWqPkzOqBet8YFhvmXNqBwi7SGZOC1L1od8SogVr6NT1o2QAEOA/e6frudqq8QvyeYib432TRxYnBA==" saltValue="gMhL1gexQWUhQ2RJLdp5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0.30960089386860706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0.42708978831098349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0.42708978831098349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0.59612277867528274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0.59612277867528274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0.59612277867528274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0.59612277867528274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0.60191082802547768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0.60191082802547768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0.60191082802547768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0.60191082802547768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0.4109225139938209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0.53695698015735727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0.53695698015735727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0.69660194174757295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0.69660194174757295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0.69660194174757295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0.69660194174757295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0.70167064439140825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0.70167064439140825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0.70167064439140825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0.70167064439140825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0.16993263378664183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0.25391239953766337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0.25391239953766337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0.40256636708400451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0.40256636708400451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0.40256636708400451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0.40256636708400451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0.40837534725794838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0.40837534725794838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0.40837534725794838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0.40837534725794838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0.28922529345322956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0.40350102719785486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0.40350102719785486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0.57252778569392992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0.57252778569392992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0.57252778569392992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0.57252778569392992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0.57841483979763919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0.57841483979763919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0.57841483979763919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0.57841483979763919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0.84936780776675602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0.90360189546758274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0.90360189546758274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0.94887351307133838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0.94887351307133838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0.94887351307133838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0.94887351307133838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0.95002998201079358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0.95002998201079358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0.95002998201079358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0.95002998201079358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0.66727803688734355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0.76926234486419331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0.76926234486419331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0.86843836337324054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0.86843836337324054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0.86843836337324054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0.86843836337324054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0.87116722494202536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0.87116722494202536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0.87116722494202536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0.87116722494202536</v>
      </c>
    </row>
  </sheetData>
  <sheetProtection algorithmName="SHA-512" hashValue="Tk81gPxy95dxcoljzt48rmN+U0FkxzdhpWIxrXw7VLwvCoKjeN6ChMCxx5rFaeASy43XXohrVY6FCI6AcLj5nw==" saltValue="H+2r+Hf8HPdS4Qe14YBI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0.84161061631828882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0.84352572677413429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0.84494652167173745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0.8485478471592437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0.8466823425096035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0.83950456647747318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0.83883915045239554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0.8404385861114434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0.75744955468645991</v>
      </c>
      <c r="E10" s="90">
        <f>E3*0.9</f>
        <v>0.75917315409672093</v>
      </c>
      <c r="F10" s="90">
        <f>F3*0.9</f>
        <v>0.76045186950456367</v>
      </c>
      <c r="G10" s="90">
        <f>G3*0.9</f>
        <v>0.76369306244331936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0.76201410825864313</v>
      </c>
      <c r="E12" s="90">
        <f>E5*0.9</f>
        <v>0.75555410982972593</v>
      </c>
      <c r="F12" s="90">
        <f>F5*0.9</f>
        <v>0.75495523540715603</v>
      </c>
      <c r="G12" s="90">
        <f>G5*0.9</f>
        <v>0.75639472750029912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0.88369114713420327</v>
      </c>
      <c r="E17" s="90">
        <f>E3*1.05</f>
        <v>0.88570201311284102</v>
      </c>
      <c r="F17" s="90">
        <f>F3*1.05</f>
        <v>0.88719384775532439</v>
      </c>
      <c r="G17" s="90">
        <f>G3*1.05</f>
        <v>0.89097523951720592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0.88901645963508369</v>
      </c>
      <c r="E19" s="90">
        <f>E5*1.05</f>
        <v>0.88147979480134686</v>
      </c>
      <c r="F19" s="90">
        <f>F5*1.05</f>
        <v>0.88078110797501541</v>
      </c>
      <c r="G19" s="90">
        <f>G5*1.05</f>
        <v>0.88246051541701565</v>
      </c>
    </row>
  </sheetData>
  <sheetProtection algorithmName="SHA-512" hashValue="aZdyFwNweDt+IjyaK9p4AcJWn+D0DRsdid2DmpD7E2Hd/hs0G/K1RWo4aMQgcU4UHoyIgAU4Gt9UCdAVnowcWw==" saltValue="GcjLTqUMC7ADzT8FCO05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39RHGpq+lQarMSGlRW7ozetPl/E0GA6Em5Bhn4H/PenQGBmt1iT0MtzhVQgvmHTUFz1BgO1mkCAi7BAInQTY0Q==" saltValue="BXEK1FWulfnc2fHGVWVy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estlw6G35z6LR2eCu6qe8x7THM4ZGQ6TAaY5oNKfL+fuPy2gf6o34WBx+bZdqxHlm8Y9w3b/c4fiA4IF17UhQ==" saltValue="TTapegPMXBjcqydWP8tHS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5.1399448877273669E-3</v>
      </c>
    </row>
    <row r="4" spans="1:8" ht="15.75" customHeight="1" x14ac:dyDescent="0.25">
      <c r="B4" s="19" t="s">
        <v>79</v>
      </c>
      <c r="C4" s="101">
        <v>0.17885695358990869</v>
      </c>
    </row>
    <row r="5" spans="1:8" ht="15.75" customHeight="1" x14ac:dyDescent="0.25">
      <c r="B5" s="19" t="s">
        <v>80</v>
      </c>
      <c r="C5" s="101">
        <v>7.2927737972553835E-2</v>
      </c>
    </row>
    <row r="6" spans="1:8" ht="15.75" customHeight="1" x14ac:dyDescent="0.25">
      <c r="B6" s="19" t="s">
        <v>81</v>
      </c>
      <c r="C6" s="101">
        <v>0.29921194251551653</v>
      </c>
    </row>
    <row r="7" spans="1:8" ht="15.75" customHeight="1" x14ac:dyDescent="0.25">
      <c r="B7" s="19" t="s">
        <v>82</v>
      </c>
      <c r="C7" s="101">
        <v>0.21809755287752239</v>
      </c>
    </row>
    <row r="8" spans="1:8" ht="15.75" customHeight="1" x14ac:dyDescent="0.25">
      <c r="B8" s="19" t="s">
        <v>83</v>
      </c>
      <c r="C8" s="101">
        <v>6.7183219484746081E-3</v>
      </c>
    </row>
    <row r="9" spans="1:8" ht="15.75" customHeight="1" x14ac:dyDescent="0.25">
      <c r="B9" s="19" t="s">
        <v>84</v>
      </c>
      <c r="C9" s="101">
        <v>0.12649539606149521</v>
      </c>
    </row>
    <row r="10" spans="1:8" ht="15.75" customHeight="1" x14ac:dyDescent="0.25">
      <c r="B10" s="19" t="s">
        <v>85</v>
      </c>
      <c r="C10" s="101">
        <v>9.2552150146801349E-2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0.15729849743266441</v>
      </c>
      <c r="D14" s="55">
        <v>0.15729849743266441</v>
      </c>
      <c r="E14" s="55">
        <v>0.15729849743266441</v>
      </c>
      <c r="F14" s="55">
        <v>0.15729849743266441</v>
      </c>
    </row>
    <row r="15" spans="1:8" ht="15.75" customHeight="1" x14ac:dyDescent="0.25">
      <c r="B15" s="19" t="s">
        <v>88</v>
      </c>
      <c r="C15" s="101">
        <v>0.31165141859018969</v>
      </c>
      <c r="D15" s="101">
        <v>0.31165141859018969</v>
      </c>
      <c r="E15" s="101">
        <v>0.31165141859018969</v>
      </c>
      <c r="F15" s="101">
        <v>0.31165141859018969</v>
      </c>
    </row>
    <row r="16" spans="1:8" ht="15.75" customHeight="1" x14ac:dyDescent="0.25">
      <c r="B16" s="19" t="s">
        <v>89</v>
      </c>
      <c r="C16" s="101">
        <v>3.4852046276951501E-2</v>
      </c>
      <c r="D16" s="101">
        <v>3.4852046276951501E-2</v>
      </c>
      <c r="E16" s="101">
        <v>3.4852046276951501E-2</v>
      </c>
      <c r="F16" s="101">
        <v>3.4852046276951501E-2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2.5176626478631382E-2</v>
      </c>
      <c r="D19" s="101">
        <v>2.5176626478631382E-2</v>
      </c>
      <c r="E19" s="101">
        <v>2.5176626478631382E-2</v>
      </c>
      <c r="F19" s="101">
        <v>2.5176626478631382E-2</v>
      </c>
    </row>
    <row r="20" spans="1:8" ht="15.75" customHeight="1" x14ac:dyDescent="0.25">
      <c r="B20" s="19" t="s">
        <v>93</v>
      </c>
      <c r="C20" s="101">
        <v>5.5461270346272226E-3</v>
      </c>
      <c r="D20" s="101">
        <v>5.5461270346272226E-3</v>
      </c>
      <c r="E20" s="101">
        <v>5.5461270346272226E-3</v>
      </c>
      <c r="F20" s="101">
        <v>5.5461270346272226E-3</v>
      </c>
    </row>
    <row r="21" spans="1:8" ht="15.75" customHeight="1" x14ac:dyDescent="0.25">
      <c r="B21" s="19" t="s">
        <v>94</v>
      </c>
      <c r="C21" s="101">
        <v>0.1361803848020596</v>
      </c>
      <c r="D21" s="101">
        <v>0.1361803848020596</v>
      </c>
      <c r="E21" s="101">
        <v>0.1361803848020596</v>
      </c>
      <c r="F21" s="101">
        <v>0.1361803848020596</v>
      </c>
    </row>
    <row r="22" spans="1:8" ht="15.75" customHeight="1" x14ac:dyDescent="0.25">
      <c r="B22" s="19" t="s">
        <v>95</v>
      </c>
      <c r="C22" s="101">
        <v>0.32929489938487633</v>
      </c>
      <c r="D22" s="101">
        <v>0.32929489938487633</v>
      </c>
      <c r="E22" s="101">
        <v>0.32929489938487633</v>
      </c>
      <c r="F22" s="101">
        <v>0.32929489938487633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4.8008347E-2</v>
      </c>
    </row>
    <row r="27" spans="1:8" ht="15.75" customHeight="1" x14ac:dyDescent="0.25">
      <c r="B27" s="19" t="s">
        <v>102</v>
      </c>
      <c r="C27" s="101">
        <v>1.9052040999999999E-2</v>
      </c>
    </row>
    <row r="28" spans="1:8" ht="15.75" customHeight="1" x14ac:dyDescent="0.25">
      <c r="B28" s="19" t="s">
        <v>103</v>
      </c>
      <c r="C28" s="101">
        <v>0.22942046699999999</v>
      </c>
    </row>
    <row r="29" spans="1:8" ht="15.75" customHeight="1" x14ac:dyDescent="0.25">
      <c r="B29" s="19" t="s">
        <v>104</v>
      </c>
      <c r="C29" s="101">
        <v>0.138432112</v>
      </c>
    </row>
    <row r="30" spans="1:8" ht="15.75" customHeight="1" x14ac:dyDescent="0.25">
      <c r="B30" s="19" t="s">
        <v>2</v>
      </c>
      <c r="C30" s="101">
        <v>5.0081873999999998E-2</v>
      </c>
    </row>
    <row r="31" spans="1:8" ht="15.75" customHeight="1" x14ac:dyDescent="0.25">
      <c r="B31" s="19" t="s">
        <v>105</v>
      </c>
      <c r="C31" s="101">
        <v>7.0297943000000002E-2</v>
      </c>
    </row>
    <row r="32" spans="1:8" ht="15.75" customHeight="1" x14ac:dyDescent="0.25">
      <c r="B32" s="19" t="s">
        <v>106</v>
      </c>
      <c r="C32" s="101">
        <v>0.149011013</v>
      </c>
    </row>
    <row r="33" spans="2:3" ht="15.75" customHeight="1" x14ac:dyDescent="0.25">
      <c r="B33" s="19" t="s">
        <v>107</v>
      </c>
      <c r="C33" s="101">
        <v>0.122429312</v>
      </c>
    </row>
    <row r="34" spans="2:3" ht="15.75" customHeight="1" x14ac:dyDescent="0.25">
      <c r="B34" s="19" t="s">
        <v>108</v>
      </c>
      <c r="C34" s="101">
        <v>0.17326689100000001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WOROx/eTM31xbLeZxEpgcmjU0x/5hRTpWTVMK1BYRzgtP/4EPnnhmbb/zikKpaozBdF2BqEAtQks+raF5jleCw==" saltValue="Dt6U3wL7cp8+0BI6pbmP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0.33489222818133846</v>
      </c>
      <c r="D2" s="52">
        <f>IFERROR(1-_xlfn.NORM.DIST(_xlfn.NORM.INV(SUM(D4:D5), 0, 1) + 1, 0, 1, TRUE), "")</f>
        <v>0.33489222818133846</v>
      </c>
      <c r="E2" s="52">
        <f>IFERROR(1-_xlfn.NORM.DIST(_xlfn.NORM.INV(SUM(E4:E5), 0, 1) + 1, 0, 1, TRUE), "")</f>
        <v>0.33177034046145926</v>
      </c>
      <c r="F2" s="52">
        <f>IFERROR(1-_xlfn.NORM.DIST(_xlfn.NORM.INV(SUM(F4:F5), 0, 1) + 1, 0, 1, TRUE), "")</f>
        <v>0.16084949489551836</v>
      </c>
      <c r="G2" s="52">
        <f>IFERROR(1-_xlfn.NORM.DIST(_xlfn.NORM.INV(SUM(G4:G5), 0, 1) + 1, 0, 1, TRUE), "")</f>
        <v>0.16084194367645799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0.38197367644789154</v>
      </c>
      <c r="D3" s="52">
        <f>IFERROR(_xlfn.NORM.DIST(_xlfn.NORM.INV(SUM(D4:D5), 0, 1) + 1, 0, 1, TRUE) - SUM(D4:D5), "")</f>
        <v>0.38197367644789154</v>
      </c>
      <c r="E3" s="52">
        <f>IFERROR(_xlfn.NORM.DIST(_xlfn.NORM.INV(SUM(E4:E5), 0, 1) + 1, 0, 1, TRUE) - SUM(E4:E5), "")</f>
        <v>0.38218258832004975</v>
      </c>
      <c r="F3" s="52">
        <f>IFERROR(_xlfn.NORM.DIST(_xlfn.NORM.INV(SUM(F4:F5), 0, 1) + 1, 0, 1, TRUE) - SUM(F4:F5), "")</f>
        <v>0.34275189224761765</v>
      </c>
      <c r="G3" s="52">
        <f>IFERROR(_xlfn.NORM.DIST(_xlfn.NORM.INV(SUM(G4:G5), 0, 1) + 1, 0, 1, TRUE) - SUM(G4:G5), "")</f>
        <v>0.34274710530520802</v>
      </c>
    </row>
    <row r="4" spans="1:15" ht="15.75" customHeight="1" x14ac:dyDescent="0.25">
      <c r="B4" s="5" t="s">
        <v>114</v>
      </c>
      <c r="C4" s="45">
        <v>0.10308892279863401</v>
      </c>
      <c r="D4" s="53">
        <v>0.10308892279863401</v>
      </c>
      <c r="E4" s="53">
        <v>0.11544397473335299</v>
      </c>
      <c r="F4" s="53">
        <v>0.216697826981544</v>
      </c>
      <c r="G4" s="53">
        <v>0.26752942800521901</v>
      </c>
    </row>
    <row r="5" spans="1:15" ht="15.75" customHeight="1" x14ac:dyDescent="0.25">
      <c r="B5" s="5" t="s">
        <v>115</v>
      </c>
      <c r="C5" s="45">
        <v>0.18004517257213601</v>
      </c>
      <c r="D5" s="53">
        <v>0.18004517257213601</v>
      </c>
      <c r="E5" s="53">
        <v>0.17060309648513799</v>
      </c>
      <c r="F5" s="53">
        <v>0.27970078587531999</v>
      </c>
      <c r="G5" s="53">
        <v>0.22888152301311501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0.38943489440022194</v>
      </c>
      <c r="D8" s="52">
        <f>IFERROR(1-_xlfn.NORM.DIST(_xlfn.NORM.INV(SUM(D10:D11), 0, 1) + 1, 0, 1, TRUE), "")</f>
        <v>0.38943489440022194</v>
      </c>
      <c r="E8" s="52">
        <f>IFERROR(1-_xlfn.NORM.DIST(_xlfn.NORM.INV(SUM(E10:E11), 0, 1) + 1, 0, 1, TRUE), "")</f>
        <v>0.34828814603640379</v>
      </c>
      <c r="F8" s="52">
        <f>IFERROR(1-_xlfn.NORM.DIST(_xlfn.NORM.INV(SUM(F10:F11), 0, 1) + 1, 0, 1, TRUE), "")</f>
        <v>0.3543037802449025</v>
      </c>
      <c r="G8" s="52">
        <f>IFERROR(1-_xlfn.NORM.DIST(_xlfn.NORM.INV(SUM(G10:G11), 0, 1) + 1, 0, 1, TRUE), "")</f>
        <v>0.39638152129049509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0.37455865941705002</v>
      </c>
      <c r="D9" s="52">
        <f>IFERROR(_xlfn.NORM.DIST(_xlfn.NORM.INV(SUM(D10:D11), 0, 1) + 1, 0, 1, TRUE) - SUM(D10:D11), "")</f>
        <v>0.37455865941705002</v>
      </c>
      <c r="E9" s="52">
        <f>IFERROR(_xlfn.NORM.DIST(_xlfn.NORM.INV(SUM(E10:E11), 0, 1) + 1, 0, 1, TRUE) - SUM(E10:E11), "")</f>
        <v>0.38079875223086623</v>
      </c>
      <c r="F9" s="52">
        <f>IFERROR(_xlfn.NORM.DIST(_xlfn.NORM.INV(SUM(F10:F11), 0, 1) + 1, 0, 1, TRUE) - SUM(F10:F11), "")</f>
        <v>0.38012832845537248</v>
      </c>
      <c r="G9" s="52">
        <f>IFERROR(_xlfn.NORM.DIST(_xlfn.NORM.INV(SUM(G10:G11), 0, 1) + 1, 0, 1, TRUE) - SUM(G10:G11), "")</f>
        <v>0.37314110838775399</v>
      </c>
    </row>
    <row r="10" spans="1:15" ht="15.75" customHeight="1" x14ac:dyDescent="0.25">
      <c r="B10" s="5" t="s">
        <v>119</v>
      </c>
      <c r="C10" s="45">
        <v>0.10100368410348901</v>
      </c>
      <c r="D10" s="53">
        <v>0.10100368410348901</v>
      </c>
      <c r="E10" s="53">
        <v>0.148489579558372</v>
      </c>
      <c r="F10" s="53">
        <v>0.15267752110958099</v>
      </c>
      <c r="G10" s="53">
        <v>0.14255219697952301</v>
      </c>
    </row>
    <row r="11" spans="1:15" ht="15.75" customHeight="1" x14ac:dyDescent="0.25">
      <c r="B11" s="5" t="s">
        <v>120</v>
      </c>
      <c r="C11" s="45">
        <v>0.135002762079239</v>
      </c>
      <c r="D11" s="53">
        <v>0.135002762079239</v>
      </c>
      <c r="E11" s="53">
        <v>0.12242352217435799</v>
      </c>
      <c r="F11" s="53">
        <v>0.112890370190144</v>
      </c>
      <c r="G11" s="53">
        <v>8.7925173342227894E-2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fGGP4LXGlGApiAfwxUIDBOlxSKTUvdYABR4aYIRy7qR5fMfnc473x8R3lXplUkaXnxBczQeYkqtTZZ8BHfURw==" saltValue="8Z8p24HCHiAKMFTdOZ4t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0.64547157287597701</v>
      </c>
      <c r="D2" s="53">
        <v>0.48992069999999999</v>
      </c>
      <c r="E2" s="53"/>
      <c r="F2" s="53"/>
      <c r="G2" s="53"/>
    </row>
    <row r="3" spans="1:7" x14ac:dyDescent="0.25">
      <c r="B3" s="3" t="s">
        <v>130</v>
      </c>
      <c r="C3" s="53">
        <v>0.14118583500385301</v>
      </c>
      <c r="D3" s="53">
        <v>0.14179639999999999</v>
      </c>
      <c r="E3" s="53"/>
      <c r="F3" s="53"/>
      <c r="G3" s="53"/>
    </row>
    <row r="4" spans="1:7" x14ac:dyDescent="0.25">
      <c r="B4" s="3" t="s">
        <v>131</v>
      </c>
      <c r="C4" s="53">
        <v>0.16761417686939201</v>
      </c>
      <c r="D4" s="53">
        <v>0.29845909999999998</v>
      </c>
      <c r="E4" s="53">
        <v>0.86139976978302002</v>
      </c>
      <c r="F4" s="53">
        <v>0.517189800739288</v>
      </c>
      <c r="G4" s="53"/>
    </row>
    <row r="5" spans="1:7" x14ac:dyDescent="0.25">
      <c r="B5" s="3" t="s">
        <v>132</v>
      </c>
      <c r="C5" s="52">
        <v>4.5728404074907303E-2</v>
      </c>
      <c r="D5" s="52">
        <v>6.9823808968067197E-2</v>
      </c>
      <c r="E5" s="52">
        <f>1-SUM(E2:E4)</f>
        <v>0.13860023021697998</v>
      </c>
      <c r="F5" s="52">
        <f>1-SUM(F2:F4)</f>
        <v>0.482810199260712</v>
      </c>
      <c r="G5" s="52">
        <f>1-SUM(G2:G4)</f>
        <v>1</v>
      </c>
    </row>
  </sheetData>
  <sheetProtection algorithmName="SHA-512" hashValue="j9KbuEqN59ObQdhOAfmPk3pMa614ZAQmtPwuxPgy5M5JOAa40OtF1EUa+5YKwRahmhjWes6xYKl4DQlcKcW+Ew==" saltValue="7jl/akj2Cx+GYKTymTxc4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uwJqVekALDPSjUAY2sVtsRpCA7T6Td7Oovo7Ks2zfl9jmG287DV4xkk/Vm347JM+13i9OnhHqq0PU0A8bmFqg==" saltValue="r6y9/mrMLFwR6CQ8fTbQ0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wziU2coCBG64PCGbNQUIGqIpf77mVza1sYewNFZRuvE1LCFjkkt5+tiKkLo3JlE4NJLPvDxpF7oUw3M3mzfB2g==" saltValue="MWP+VKLaR+NRRoCVicqlA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yvGmxPcG0XVVIfbXR6bj6R4Wjcn2XQW0eNrpmvTqNmBpGCiNgLkaCmIIhQIr95jviCM4FpGtypAF9K1SUgpQyg==" saltValue="wZNVC1SbpK1hAGfCUttv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HAT41T5COVBnTiOBptsYhZkjRQlswG4qfkOnEtLb8MJ8AilDp7cTjsoYyAFizVui+Ayv6m0ej5yGTX8WS+DPQ==" saltValue="WjrG91ZHwPkx4rebWPuF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2024-03-15T03:20:19Z</dcterms:modified>
</cp:coreProperties>
</file>