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BEDA7182-5593-469E-A381-FE31DDD5C8A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37" i="2"/>
  <c r="A32" i="2"/>
  <c r="A21" i="2"/>
  <c r="A16" i="2"/>
  <c r="H11" i="2"/>
  <c r="I11" i="2" s="1"/>
  <c r="G11" i="2"/>
  <c r="H10" i="2"/>
  <c r="G10" i="2"/>
  <c r="I9" i="2"/>
  <c r="H9" i="2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23" i="2" l="1"/>
  <c r="F19" i="26"/>
  <c r="A3" i="2"/>
  <c r="A13" i="2"/>
  <c r="E10" i="26"/>
  <c r="A24" i="2"/>
  <c r="A27" i="2"/>
  <c r="A29" i="2"/>
  <c r="I6" i="2"/>
  <c r="A15" i="2"/>
  <c r="A31" i="2"/>
  <c r="I10" i="2"/>
  <c r="A19" i="2"/>
  <c r="A35" i="2"/>
  <c r="A14" i="2"/>
  <c r="A22" i="2"/>
  <c r="A30" i="2"/>
  <c r="A38" i="2"/>
  <c r="A40" i="2"/>
  <c r="D10" i="26"/>
  <c r="G12" i="26"/>
  <c r="E19" i="26"/>
  <c r="F10" i="26"/>
  <c r="A17" i="2"/>
  <c r="A25" i="2"/>
  <c r="A33" i="2"/>
  <c r="G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<sst xmlns="http://schemas.openxmlformats.org/spreadsheetml/2006/main" count="2092" uniqueCount="337">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</sst>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1801455.5625</v>
      </c>
    </row>
    <row r="8" spans="1:3" ht="15" customHeight="1" x14ac:dyDescent="0.25">
      <c r="B8" s="5" t="s">
        <v>19</v>
      </c>
      <c r="C8" s="44">
        <v>0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0.86682701110839799</v>
      </c>
    </row>
    <row r="11" spans="1:3" ht="15" customHeight="1" x14ac:dyDescent="0.25">
      <c r="B11" s="5" t="s">
        <v>22</v>
      </c>
      <c r="C11" s="45">
        <v>0.872</v>
      </c>
    </row>
    <row r="12" spans="1:3" ht="15" customHeight="1" x14ac:dyDescent="0.25">
      <c r="B12" s="5" t="s">
        <v>23</v>
      </c>
      <c r="C12" s="45">
        <v>0.92299999999999993</v>
      </c>
    </row>
    <row r="13" spans="1:3" ht="15" customHeight="1" x14ac:dyDescent="0.25">
      <c r="B13" s="5" t="s">
        <v>24</v>
      </c>
      <c r="C13" s="45">
        <v>0.32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8.8000000000000009E-2</v>
      </c>
    </row>
    <row r="24" spans="1:3" ht="15" customHeight="1" x14ac:dyDescent="0.25">
      <c r="B24" s="15" t="s">
        <v>33</v>
      </c>
      <c r="C24" s="45">
        <v>0.56720000000000004</v>
      </c>
    </row>
    <row r="25" spans="1:3" ht="15" customHeight="1" x14ac:dyDescent="0.25">
      <c r="B25" s="15" t="s">
        <v>34</v>
      </c>
      <c r="C25" s="45">
        <v>0.32450000000000001</v>
      </c>
    </row>
    <row r="26" spans="1:3" ht="15" customHeight="1" x14ac:dyDescent="0.25">
      <c r="B26" s="15" t="s">
        <v>35</v>
      </c>
      <c r="C26" s="45">
        <v>2.0299999999999999E-2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0.572903494194271</v>
      </c>
    </row>
    <row r="30" spans="1:3" ht="14.25" customHeight="1" x14ac:dyDescent="0.25">
      <c r="B30" s="25" t="s">
        <v>38</v>
      </c>
      <c r="C30" s="99">
        <v>2.97816919797022E-2</v>
      </c>
    </row>
    <row r="31" spans="1:3" ht="14.25" customHeight="1" x14ac:dyDescent="0.25">
      <c r="B31" s="25" t="s">
        <v>39</v>
      </c>
      <c r="C31" s="99">
        <v>2.5306962329746899E-2</v>
      </c>
    </row>
    <row r="32" spans="1:3" ht="14.25" customHeight="1" x14ac:dyDescent="0.25">
      <c r="B32" s="25" t="s">
        <v>40</v>
      </c>
      <c r="C32" s="99">
        <v>0.37200785149628002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5.0144372572854303</v>
      </c>
    </row>
    <row r="38" spans="1:5" ht="15" customHeight="1" x14ac:dyDescent="0.25">
      <c r="B38" s="11" t="s">
        <v>45</v>
      </c>
      <c r="C38" s="43">
        <v>7.1772532948622496</v>
      </c>
      <c r="D38" s="12"/>
      <c r="E38" s="13"/>
    </row>
    <row r="39" spans="1:5" ht="15" customHeight="1" x14ac:dyDescent="0.25">
      <c r="B39" s="11" t="s">
        <v>46</v>
      </c>
      <c r="C39" s="43">
        <v>8.3852535833922399</v>
      </c>
      <c r="D39" s="12"/>
      <c r="E39" s="12"/>
    </row>
    <row r="40" spans="1:5" ht="15" customHeight="1" x14ac:dyDescent="0.25">
      <c r="B40" s="11" t="s">
        <v>47</v>
      </c>
      <c r="C40" s="100">
        <v>0.19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4.5221666899999997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5.8374999999999998E-3</v>
      </c>
      <c r="D45" s="12"/>
    </row>
    <row r="46" spans="1:5" ht="15.75" customHeight="1" x14ac:dyDescent="0.25">
      <c r="B46" s="11" t="s">
        <v>52</v>
      </c>
      <c r="C46" s="45">
        <v>6.3491600000000009E-2</v>
      </c>
      <c r="D46" s="12"/>
    </row>
    <row r="47" spans="1:5" ht="15.75" customHeight="1" x14ac:dyDescent="0.25">
      <c r="B47" s="11" t="s">
        <v>53</v>
      </c>
      <c r="C47" s="45">
        <v>3.3033199999999999E-2</v>
      </c>
      <c r="D47" s="12"/>
      <c r="E47" s="13"/>
    </row>
    <row r="48" spans="1:5" ht="15" customHeight="1" x14ac:dyDescent="0.25">
      <c r="B48" s="11" t="s">
        <v>54</v>
      </c>
      <c r="C48" s="46">
        <v>0.89763769999999998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2.8</v>
      </c>
      <c r="D51" s="12"/>
    </row>
    <row r="52" spans="1:4" ht="15" customHeight="1" x14ac:dyDescent="0.25">
      <c r="B52" s="11" t="s">
        <v>57</v>
      </c>
      <c r="C52" s="100">
        <v>2.8</v>
      </c>
    </row>
    <row r="53" spans="1:4" ht="15.75" customHeight="1" x14ac:dyDescent="0.25">
      <c r="B53" s="11" t="s">
        <v>58</v>
      </c>
      <c r="C53" s="100">
        <v>2.8</v>
      </c>
    </row>
    <row r="54" spans="1:4" ht="15.75" customHeight="1" x14ac:dyDescent="0.25">
      <c r="B54" s="11" t="s">
        <v>59</v>
      </c>
      <c r="C54" s="100">
        <v>2.8</v>
      </c>
    </row>
    <row r="55" spans="1:4" ht="15.75" customHeight="1" x14ac:dyDescent="0.25">
      <c r="B55" s="11" t="s">
        <v>60</v>
      </c>
      <c r="C55" s="100">
        <v>2.8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1.6428571428571431E-2</v>
      </c>
    </row>
    <row r="59" spans="1:4" ht="15.75" customHeight="1" x14ac:dyDescent="0.25">
      <c r="B59" s="11" t="s">
        <v>63</v>
      </c>
      <c r="C59" s="45">
        <v>0.64658700000000002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5.6338878000000002E-2</v>
      </c>
    </row>
    <row r="63" spans="1:4" ht="15.75" customHeight="1" x14ac:dyDescent="0.3">
      <c r="A63" s="4"/>
    </row>
  </sheetData>
  <sheetProtection algorithmName="SHA-512" hashValue="MsVDDLuaIKlqGbcht3AJQmGOz/7pGJLmS6nvmXf9Bbgb/0IQYLGZlIGET1FFPQ+S0IDCZ0IZgDrxoINCs9s6DQ==" saltValue="fnUjfZEyUuhuyJlPM8xL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0.163398729766846</v>
      </c>
      <c r="C2" s="98">
        <v>0.95</v>
      </c>
      <c r="D2" s="56">
        <v>45.538469166818018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42.692246247747647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218.572803066435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8.9825738217550022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13.70995814776825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13.70995814776825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13.70995814776825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13.70995814776825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13.70995814776825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13.70995814776825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0.24385383547227599</v>
      </c>
      <c r="C16" s="98">
        <v>0.95</v>
      </c>
      <c r="D16" s="56">
        <v>0.44919677959070559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5.0978270834575747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5.0978270834575747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93.973155012451954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23.487909719040388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0.2722016525</v>
      </c>
      <c r="C23" s="98">
        <v>0.95</v>
      </c>
      <c r="D23" s="56">
        <v>4.5674458261497017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0.739901250235524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0.209548184143066</v>
      </c>
      <c r="C27" s="98">
        <v>0.95</v>
      </c>
      <c r="D27" s="56">
        <v>19.711165685025641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0.59233060000000004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85.139330298277699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3.1374405621372272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0.18352399999999999</v>
      </c>
      <c r="C32" s="98">
        <v>0.95</v>
      </c>
      <c r="D32" s="56">
        <v>0.93094042298659452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0.96224355990619204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1.380272503608452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0.58499999999999996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k1gUevYVMOKQVK/DPUnOYyyvmg2PRSTsw5IhCeO2j/1DyeUAjGoM7WBOPQE7tWTHA70KcRXFILDmHol7js3gjw==" saltValue="Q90WTGdaUJllZ0vwtAeZ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q/JzsZMQhscozFBwa+hUITB/MHvobu8qvVizN93wlOlXqY69/36rm9LHMiEW+b/ac9TyJH2lJRrxRss0IKUB3A==" saltValue="mrb8NzDcyn5bL2YR1UUW0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SjXUCl7SuWEtOOjmXkdtLriKW0QcdU9KbfKE3X8O3gfZfXIXHfPL/KDb8hWW8J5KJUoaqBuYbvpdFYTGp15DIw==" saltValue="UK6GjLM4QwR88m92kEyBU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5">
      <c r="A3" s="3" t="s">
        <v>209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208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RtJMztFjIovx3GNvqpZKKAdN9JVQLDm3FZ7Bc85ovR57XNV+sF7i8eDFmikbC8dBBsW5603AlQ2n2iO8v+Kq1w==" saltValue="M3DDE7gadjaYgCmKM82n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0.92299999999999993</v>
      </c>
      <c r="E10" s="60">
        <f>IF(ISBLANK(comm_deliv), frac_children_health_facility,1)</f>
        <v>0.92299999999999993</v>
      </c>
      <c r="F10" s="60">
        <f>IF(ISBLANK(comm_deliv), frac_children_health_facility,1)</f>
        <v>0.92299999999999993</v>
      </c>
      <c r="G10" s="60">
        <f>IF(ISBLANK(comm_deliv), frac_children_health_facility,1)</f>
        <v>0.92299999999999993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0.872</v>
      </c>
      <c r="I18" s="60">
        <f>frac_PW_health_facility</f>
        <v>0.872</v>
      </c>
      <c r="J18" s="60">
        <f>frac_PW_health_facility</f>
        <v>0.872</v>
      </c>
      <c r="K18" s="60">
        <f>frac_PW_health_facility</f>
        <v>0.872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0.32</v>
      </c>
      <c r="M24" s="60">
        <f>famplan_unmet_need</f>
        <v>0.32</v>
      </c>
      <c r="N24" s="60">
        <f>famplan_unmet_need</f>
        <v>0.32</v>
      </c>
      <c r="O24" s="60">
        <f>famplan_unmet_need</f>
        <v>0.32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6.5254764556884975E-2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2.7966327667236422E-2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3.9951896667480599E-2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0.86682701110839799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OvMt27AqA6Gil9wdWRgguwgid5/ji8ulTkrCIqWJmg2z8RSO8/LTY0YhchwjEJmN2S2w8G3I0/g4FT9zHOyewQ==" saltValue="/t7Qt2YHydHY/UzdcSrBF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r8oMDyZMPtBQuU6dPtfNlgVPgXdgtnPWAhY+qGt55PBDFc3nrVQBC9fYAzIu4s3BU5/2XZqhXXBxhU2xxbxCRg==" saltValue="QqXKVwy6+M+kpdoo2aaFR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lwmIpb45OkHbB+/EbpJYdHKO0CkvVrBNCVVv+YRgJZ801UuKr0Abix9VDix4lNt2n0DOSTuRimiTYYfXHF1B7w==" saltValue="Ee5GjsVHtAgM2FUwq43Ty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l2Kokil2sUoUGWXDPRDmtpgc7zvbzzgE8IJwcTB9qh/8N58ktd4cf4miaVdPCXmOlDoKEH7g5dkRwvn6n4w6w==" saltValue="+9tZ0rqMpiN/j89ccAJsV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95i50f15hvMpjDhSw8r3DxG+I8fv6tZmWtqa5kJJyHT+4bbOK/nAuU/ox80tqTgMTbWfHs/n5pdLHt5UVSjRcA==" saltValue="YO/qxyUmhaT2zyYmmTt1b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ndBnlh/ZQHg+HOVEMICXnW8180m0twROSj+EoPeq7NTyp/myXOhnI9DzIFWN2Ax1Vgfy0/ar8T6LUr/oclwxw==" saltValue="0zC+3k6esoEE+Etf+Spu6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439564.21720000001</v>
      </c>
      <c r="C2" s="49">
        <v>979000</v>
      </c>
      <c r="D2" s="49">
        <v>2259000</v>
      </c>
      <c r="E2" s="49">
        <v>2893000</v>
      </c>
      <c r="F2" s="49">
        <v>2081000</v>
      </c>
      <c r="G2" s="17">
        <f t="shared" ref="G2:G11" si="0">C2+D2+E2+F2</f>
        <v>8212000</v>
      </c>
      <c r="H2" s="17">
        <f t="shared" ref="H2:H11" si="1">(B2 + stillbirth*B2/(1000-stillbirth))/(1-abortion)</f>
        <v>501773.89747781289</v>
      </c>
      <c r="I2" s="17">
        <f t="shared" ref="I2:I11" si="2">G2-H2</f>
        <v>7710226.1025221869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430802.59360000002</v>
      </c>
      <c r="C3" s="50">
        <v>1022000</v>
      </c>
      <c r="D3" s="50">
        <v>2156000</v>
      </c>
      <c r="E3" s="50">
        <v>2955000</v>
      </c>
      <c r="F3" s="50">
        <v>2136000</v>
      </c>
      <c r="G3" s="17">
        <f t="shared" si="0"/>
        <v>8269000</v>
      </c>
      <c r="H3" s="17">
        <f t="shared" si="1"/>
        <v>491772.27803296794</v>
      </c>
      <c r="I3" s="17">
        <f t="shared" si="2"/>
        <v>7777227.7219670322</v>
      </c>
    </row>
    <row r="4" spans="1:9" ht="15.75" customHeight="1" x14ac:dyDescent="0.25">
      <c r="A4" s="5">
        <f t="shared" si="3"/>
        <v>2023</v>
      </c>
      <c r="B4" s="49">
        <v>422109.56520000001</v>
      </c>
      <c r="C4" s="50">
        <v>1074000</v>
      </c>
      <c r="D4" s="50">
        <v>2075000</v>
      </c>
      <c r="E4" s="50">
        <v>3005000</v>
      </c>
      <c r="F4" s="50">
        <v>2197000</v>
      </c>
      <c r="G4" s="17">
        <f t="shared" si="0"/>
        <v>8351000</v>
      </c>
      <c r="H4" s="17">
        <f t="shared" si="1"/>
        <v>481848.96177911403</v>
      </c>
      <c r="I4" s="17">
        <f t="shared" si="2"/>
        <v>7869151.0382208861</v>
      </c>
    </row>
    <row r="5" spans="1:9" ht="15.75" customHeight="1" x14ac:dyDescent="0.25">
      <c r="A5" s="5">
        <f t="shared" si="3"/>
        <v>2024</v>
      </c>
      <c r="B5" s="49">
        <v>413456.42440000002</v>
      </c>
      <c r="C5" s="50">
        <v>1122000</v>
      </c>
      <c r="D5" s="50">
        <v>2015000</v>
      </c>
      <c r="E5" s="50">
        <v>3039000</v>
      </c>
      <c r="F5" s="50">
        <v>2262000</v>
      </c>
      <c r="G5" s="17">
        <f t="shared" si="0"/>
        <v>8438000</v>
      </c>
      <c r="H5" s="17">
        <f t="shared" si="1"/>
        <v>471971.17825001321</v>
      </c>
      <c r="I5" s="17">
        <f t="shared" si="2"/>
        <v>7966028.8217499871</v>
      </c>
    </row>
    <row r="6" spans="1:9" ht="15.75" customHeight="1" x14ac:dyDescent="0.25">
      <c r="A6" s="5">
        <f t="shared" si="3"/>
        <v>2025</v>
      </c>
      <c r="B6" s="49">
        <v>404853.91800000001</v>
      </c>
      <c r="C6" s="50">
        <v>1157000</v>
      </c>
      <c r="D6" s="50">
        <v>1980000</v>
      </c>
      <c r="E6" s="50">
        <v>3051000</v>
      </c>
      <c r="F6" s="50">
        <v>2336000</v>
      </c>
      <c r="G6" s="17">
        <f t="shared" si="0"/>
        <v>8524000</v>
      </c>
      <c r="H6" s="17">
        <f t="shared" si="1"/>
        <v>462151.19519520085</v>
      </c>
      <c r="I6" s="17">
        <f t="shared" si="2"/>
        <v>8061848.8048047991</v>
      </c>
    </row>
    <row r="7" spans="1:9" ht="15.75" customHeight="1" x14ac:dyDescent="0.25">
      <c r="A7" s="5">
        <f t="shared" si="3"/>
        <v>2026</v>
      </c>
      <c r="B7" s="49">
        <v>398241.27620000002</v>
      </c>
      <c r="C7" s="50">
        <v>1179000</v>
      </c>
      <c r="D7" s="50">
        <v>1967000</v>
      </c>
      <c r="E7" s="50">
        <v>3047000</v>
      </c>
      <c r="F7" s="50">
        <v>2413000</v>
      </c>
      <c r="G7" s="17">
        <f t="shared" si="0"/>
        <v>8606000</v>
      </c>
      <c r="H7" s="17">
        <f t="shared" si="1"/>
        <v>454602.69393241272</v>
      </c>
      <c r="I7" s="17">
        <f t="shared" si="2"/>
        <v>8151397.3060675869</v>
      </c>
    </row>
    <row r="8" spans="1:9" ht="15.75" customHeight="1" x14ac:dyDescent="0.25">
      <c r="A8" s="5">
        <f t="shared" si="3"/>
        <v>2027</v>
      </c>
      <c r="B8" s="49">
        <v>391640.83519999997</v>
      </c>
      <c r="C8" s="50">
        <v>1188000</v>
      </c>
      <c r="D8" s="50">
        <v>1978000</v>
      </c>
      <c r="E8" s="50">
        <v>3023000</v>
      </c>
      <c r="F8" s="50">
        <v>2495000</v>
      </c>
      <c r="G8" s="17">
        <f t="shared" si="0"/>
        <v>8684000</v>
      </c>
      <c r="H8" s="17">
        <f t="shared" si="1"/>
        <v>447068.12019768247</v>
      </c>
      <c r="I8" s="17">
        <f t="shared" si="2"/>
        <v>8236931.8798023174</v>
      </c>
    </row>
    <row r="9" spans="1:9" ht="15.75" customHeight="1" x14ac:dyDescent="0.25">
      <c r="A9" s="5">
        <f t="shared" si="3"/>
        <v>2028</v>
      </c>
      <c r="B9" s="49">
        <v>385044.69400000008</v>
      </c>
      <c r="C9" s="50">
        <v>1187000</v>
      </c>
      <c r="D9" s="50">
        <v>2008000</v>
      </c>
      <c r="E9" s="50">
        <v>2984000</v>
      </c>
      <c r="F9" s="50">
        <v>2578000</v>
      </c>
      <c r="G9" s="17">
        <f t="shared" si="0"/>
        <v>8757000</v>
      </c>
      <c r="H9" s="17">
        <f t="shared" si="1"/>
        <v>439538.45479561453</v>
      </c>
      <c r="I9" s="17">
        <f t="shared" si="2"/>
        <v>8317461.5452043852</v>
      </c>
    </row>
    <row r="10" spans="1:9" ht="15.75" customHeight="1" x14ac:dyDescent="0.25">
      <c r="A10" s="5">
        <f t="shared" si="3"/>
        <v>2029</v>
      </c>
      <c r="B10" s="49">
        <v>378454.37359999999</v>
      </c>
      <c r="C10" s="50">
        <v>1181000</v>
      </c>
      <c r="D10" s="50">
        <v>2047000</v>
      </c>
      <c r="E10" s="50">
        <v>2931000</v>
      </c>
      <c r="F10" s="50">
        <v>2658000</v>
      </c>
      <c r="G10" s="17">
        <f t="shared" si="0"/>
        <v>8817000</v>
      </c>
      <c r="H10" s="17">
        <f t="shared" si="1"/>
        <v>432015.43398695992</v>
      </c>
      <c r="I10" s="17">
        <f t="shared" si="2"/>
        <v>8384984.56601304</v>
      </c>
    </row>
    <row r="11" spans="1:9" ht="15.75" customHeight="1" x14ac:dyDescent="0.25">
      <c r="A11" s="5">
        <f t="shared" si="3"/>
        <v>2030</v>
      </c>
      <c r="B11" s="49">
        <v>371862.47999999992</v>
      </c>
      <c r="C11" s="50">
        <v>1175000</v>
      </c>
      <c r="D11" s="50">
        <v>2092000</v>
      </c>
      <c r="E11" s="50">
        <v>2868000</v>
      </c>
      <c r="F11" s="50">
        <v>2731000</v>
      </c>
      <c r="G11" s="17">
        <f t="shared" si="0"/>
        <v>8866000</v>
      </c>
      <c r="H11" s="17">
        <f t="shared" si="1"/>
        <v>424490.61732990673</v>
      </c>
      <c r="I11" s="17">
        <f t="shared" si="2"/>
        <v>8441509.3826700933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n7JTO1qVJesjJX+BOh8dDoogbomEYao0PcX+rPtluaXDbJJ6eSztWFWCWfvSJT/PKDRjqJyLNudZ7Mmk2QGvQ==" saltValue="JELLkf8V1nV32t6xYQpS8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1.8398830576644714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1.8398830576644714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1.6858744163943582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1.6858744163943582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1.5549227345283114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1.5549227345283114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1.4531670251177011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1.4531670251177011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2.1548392042886482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2.1548392042886482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1.9430773225422426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1.9430773225422426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rsRh8uh+3f8R8x3wa6KhQdVQXPVQ2rnMExcJTYqfbKtGTFLSDq75TxhcfUZEJOCOncpQizpb5keWoWoKA3Lebg==" saltValue="ueNhza68jFxKRn3QRTNoJ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YGDvLp+Gk56ZxnW9ULzW5Ru75LvkAwfo05dzuSlEQ4t+5Ai+awmEtkgoM6Rvgc94GODk2Fe8KJLlk05qqK7ypg==" saltValue="MrKRI1ji9wV8Nfifdrva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oIvjw1F/R5yCt9bUd++VabJlQAVM3YTVrT6nOWuw8IVSnZ3a6HRMY2N87G3tXhcd7Zms5cI+gDeFlHLaxwhxrA==" saltValue="LnMlfmGwVRXJio/llDGO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0.61180546602946062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0.61180546602946062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0.86668649691453392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0.41056784720494943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0.41056784720494943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0.83398602669595534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0.83398602669595534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0.83398602669595534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0.83398602669595534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0.91067386012528218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0.91067386012528218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0.89963526866308052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0.89963526866308052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0.89963526866308052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0.89963526866308052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/O2O4P9fy1p+n7usNWYHa+SjGC06UMM1eFhFn14ew1D/EoM9LF4eqI1m++BSTviYI594T9XUsBON4VnrOwAapQ==" saltValue="7gLGoriEqILTRmqc3Ost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F9990sRHRSVM47IpXLX3daArYjM0vCF3Q3LDelGvxqRIFCRddG0f2SsyFWJFu8gszKAk5546b+MndISSdcd08A==" saltValue="BRiCrBwPbM+UDx24umfI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0.62020537326734027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0.68688434422185696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0.68688434422185696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0.65913517724970794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0.65913517724970794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0.65913517724970794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0.65913517724970794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0.66297544535387587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0.66297544535387587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0.66297544535387587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0.66297544535387587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0.71753210051101224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0.77336775563762306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0.77336775563762306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0.75049900199600816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0.75049900199600816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0.75049900199600816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0.75049900199600816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0.75369458128078826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0.75369458128078826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0.75369458128078826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0.75369458128078826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0.42709854767932709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0.50036858510693072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0.50036858510693072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0.46887123591354163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0.46887123591354163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0.46887123591354163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0.46887123591354163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0.47314167907456195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0.47314167907456195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0.47314167907456195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0.47314167907456195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0.59706633393750042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0.66561748154518197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0.66561748154518197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0.63697967086156815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0.63697967086156815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0.63697967086156815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0.63697967086156815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0.64093357271095153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0.64093357271095153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0.64093357271095153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0.64093357271095153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0.95356070447360319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0.96501520706919963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0.96501520706919963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0.96049720846939857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0.96049720846939857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0.96049720846939857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0.96049720846939857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0.96114241305614923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0.96114241305614923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0.96114241305614923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0.96114241305614923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0.87956374657254033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0.90749947991411872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0.90749947991411872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0.89635157545605315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0.89635157545605315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0.89635157545605315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0.89635157545605315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0.89793314621076803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0.89793314621076803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0.89793314621076803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0.89793314621076803</v>
      </c>
    </row>
  </sheetData>
  <sheetProtection algorithmName="SHA-512" hashValue="xzTtC6tnZnd6jxDi10i2MHPYeEDV8FJBnISzXWJLH2jkR3AF1exiVbwDAIwhvumYGx3vZsV2vrgdRMGR6yPphg==" saltValue="d9CS7vInrFzcvoY5vjFg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0.85429455033573121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0.85747173009233513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0.85835006609567976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0.85850495335986632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0.85103111337937987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0.85494925989764325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0.85734875278387579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0.85778087912449508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0.76886509530215807</v>
      </c>
      <c r="E10" s="90">
        <f>E3*0.9</f>
        <v>0.77172455708310161</v>
      </c>
      <c r="F10" s="90">
        <f>F3*0.9</f>
        <v>0.77251505948611177</v>
      </c>
      <c r="G10" s="90">
        <f>G3*0.9</f>
        <v>0.77265445802387966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0.76592800204144185</v>
      </c>
      <c r="E12" s="90">
        <f>E5*0.9</f>
        <v>0.76945433390787898</v>
      </c>
      <c r="F12" s="90">
        <f>F5*0.9</f>
        <v>0.77161387750548827</v>
      </c>
      <c r="G12" s="90">
        <f>G5*0.9</f>
        <v>0.77200279121204562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0.89700927785251783</v>
      </c>
      <c r="E17" s="90">
        <f>E3*1.05</f>
        <v>0.90034531659695194</v>
      </c>
      <c r="F17" s="90">
        <f>F3*1.05</f>
        <v>0.90126756940046382</v>
      </c>
      <c r="G17" s="90">
        <f>G3*1.05</f>
        <v>0.90143020102785965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0.89358266904834893</v>
      </c>
      <c r="E19" s="90">
        <f>E5*1.05</f>
        <v>0.89769672289252544</v>
      </c>
      <c r="F19" s="90">
        <f>F5*1.05</f>
        <v>0.90021619042306966</v>
      </c>
      <c r="G19" s="90">
        <f>G5*1.05</f>
        <v>0.90066992308071991</v>
      </c>
    </row>
  </sheetData>
  <sheetProtection algorithmName="SHA-512" hashValue="DFE4qdgMGDdV0OpsNGcK/o/fr8E9354cozTyq2QZHo5wGqitaHhjPugzXCaKHx/O3guMU8ND0eiv8kz85dTgpA==" saltValue="PxfRXP2fNvBJ8z4PX/lqJ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DJZcjM1wZfUko09l4mVZeUs+iCH49DpJsxXF2yFspMws11aZjYQamib3w4s6zVy1FKr5BU+RsDtgDPnPUemDaw==" saltValue="Xu3snOEcms+4OffOJyUo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qab/NhvGg1ACo5NhvBxuVYXDgM8FIeAPQ5y+va3sa5ZdUozsloPp/NU7M1aQEMlG6cR7eLqWe9lRbw1TOLVBw==" saltValue="beNUoW+GiFE9dFXzyXIZr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3.9236834006533737E-2</v>
      </c>
    </row>
    <row r="5" spans="1:8" ht="15.75" customHeight="1" x14ac:dyDescent="0.25">
      <c r="B5" s="19" t="s">
        <v>80</v>
      </c>
      <c r="C5" s="101">
        <v>5.8355774577103239E-2</v>
      </c>
    </row>
    <row r="6" spans="1:8" ht="15.75" customHeight="1" x14ac:dyDescent="0.25">
      <c r="B6" s="19" t="s">
        <v>81</v>
      </c>
      <c r="C6" s="101">
        <v>0.11483422145262009</v>
      </c>
    </row>
    <row r="7" spans="1:8" ht="15.75" customHeight="1" x14ac:dyDescent="0.25">
      <c r="B7" s="19" t="s">
        <v>82</v>
      </c>
      <c r="C7" s="101">
        <v>0.41164288809749228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0.28873315237985708</v>
      </c>
    </row>
    <row r="10" spans="1:8" ht="15.75" customHeight="1" x14ac:dyDescent="0.25">
      <c r="B10" s="19" t="s">
        <v>85</v>
      </c>
      <c r="C10" s="101">
        <v>8.7197129486393604E-2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0.12848303158152249</v>
      </c>
      <c r="D14" s="55">
        <v>0.12848303158152249</v>
      </c>
      <c r="E14" s="55">
        <v>0.12848303158152249</v>
      </c>
      <c r="F14" s="55">
        <v>0.12848303158152249</v>
      </c>
    </row>
    <row r="15" spans="1:8" ht="15.75" customHeight="1" x14ac:dyDescent="0.25">
      <c r="B15" s="19" t="s">
        <v>88</v>
      </c>
      <c r="C15" s="101">
        <v>0.1083637399512395</v>
      </c>
      <c r="D15" s="101">
        <v>0.1083637399512395</v>
      </c>
      <c r="E15" s="101">
        <v>0.1083637399512395</v>
      </c>
      <c r="F15" s="101">
        <v>0.1083637399512395</v>
      </c>
    </row>
    <row r="16" spans="1:8" ht="15.75" customHeight="1" x14ac:dyDescent="0.25">
      <c r="B16" s="19" t="s">
        <v>89</v>
      </c>
      <c r="C16" s="101">
        <v>2.063523172202927E-2</v>
      </c>
      <c r="D16" s="101">
        <v>2.063523172202927E-2</v>
      </c>
      <c r="E16" s="101">
        <v>2.063523172202927E-2</v>
      </c>
      <c r="F16" s="101">
        <v>2.063523172202927E-2</v>
      </c>
    </row>
    <row r="17" spans="1:8" ht="15.75" customHeight="1" x14ac:dyDescent="0.25">
      <c r="B17" s="19" t="s">
        <v>90</v>
      </c>
      <c r="C17" s="101">
        <v>1.822336377766191E-2</v>
      </c>
      <c r="D17" s="101">
        <v>1.822336377766191E-2</v>
      </c>
      <c r="E17" s="101">
        <v>1.822336377766191E-2</v>
      </c>
      <c r="F17" s="101">
        <v>1.822336377766191E-2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4.0720942301257078E-2</v>
      </c>
      <c r="D19" s="101">
        <v>4.0720942301257078E-2</v>
      </c>
      <c r="E19" s="101">
        <v>4.0720942301257078E-2</v>
      </c>
      <c r="F19" s="101">
        <v>4.0720942301257078E-2</v>
      </c>
    </row>
    <row r="20" spans="1:8" ht="15.75" customHeight="1" x14ac:dyDescent="0.25">
      <c r="B20" s="19" t="s">
        <v>93</v>
      </c>
      <c r="C20" s="101">
        <v>9.1020687965723907E-2</v>
      </c>
      <c r="D20" s="101">
        <v>9.1020687965723907E-2</v>
      </c>
      <c r="E20" s="101">
        <v>9.1020687965723907E-2</v>
      </c>
      <c r="F20" s="101">
        <v>9.1020687965723907E-2</v>
      </c>
    </row>
    <row r="21" spans="1:8" ht="15.75" customHeight="1" x14ac:dyDescent="0.25">
      <c r="B21" s="19" t="s">
        <v>94</v>
      </c>
      <c r="C21" s="101">
        <v>0.11049566943913811</v>
      </c>
      <c r="D21" s="101">
        <v>0.11049566943913811</v>
      </c>
      <c r="E21" s="101">
        <v>0.11049566943913811</v>
      </c>
      <c r="F21" s="101">
        <v>0.11049566943913811</v>
      </c>
    </row>
    <row r="22" spans="1:8" ht="15.75" customHeight="1" x14ac:dyDescent="0.25">
      <c r="B22" s="19" t="s">
        <v>95</v>
      </c>
      <c r="C22" s="101">
        <v>0.48205733326142769</v>
      </c>
      <c r="D22" s="101">
        <v>0.48205733326142769</v>
      </c>
      <c r="E22" s="101">
        <v>0.48205733326142769</v>
      </c>
      <c r="F22" s="101">
        <v>0.48205733326142769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4.9599230000000001E-2</v>
      </c>
    </row>
    <row r="27" spans="1:8" ht="15.75" customHeight="1" x14ac:dyDescent="0.25">
      <c r="B27" s="19" t="s">
        <v>102</v>
      </c>
      <c r="C27" s="101">
        <v>5.3032503999999987E-2</v>
      </c>
    </row>
    <row r="28" spans="1:8" ht="15.75" customHeight="1" x14ac:dyDescent="0.25">
      <c r="B28" s="19" t="s">
        <v>103</v>
      </c>
      <c r="C28" s="101">
        <v>0.110220151</v>
      </c>
    </row>
    <row r="29" spans="1:8" ht="15.75" customHeight="1" x14ac:dyDescent="0.25">
      <c r="B29" s="19" t="s">
        <v>104</v>
      </c>
      <c r="C29" s="101">
        <v>0.122891953</v>
      </c>
    </row>
    <row r="30" spans="1:8" ht="15.75" customHeight="1" x14ac:dyDescent="0.25">
      <c r="B30" s="19" t="s">
        <v>2</v>
      </c>
      <c r="C30" s="101">
        <v>7.3900320000000005E-2</v>
      </c>
    </row>
    <row r="31" spans="1:8" ht="15.75" customHeight="1" x14ac:dyDescent="0.25">
      <c r="B31" s="19" t="s">
        <v>105</v>
      </c>
      <c r="C31" s="101">
        <v>5.9789176999999999E-2</v>
      </c>
    </row>
    <row r="32" spans="1:8" ht="15.75" customHeight="1" x14ac:dyDescent="0.25">
      <c r="B32" s="19" t="s">
        <v>106</v>
      </c>
      <c r="C32" s="101">
        <v>0.12020602599999999</v>
      </c>
    </row>
    <row r="33" spans="2:3" ht="15.75" customHeight="1" x14ac:dyDescent="0.25">
      <c r="B33" s="19" t="s">
        <v>107</v>
      </c>
      <c r="C33" s="101">
        <v>0.11539405899999999</v>
      </c>
    </row>
    <row r="34" spans="2:3" ht="15.75" customHeight="1" x14ac:dyDescent="0.25">
      <c r="B34" s="19" t="s">
        <v>108</v>
      </c>
      <c r="C34" s="101">
        <v>0.29496657999999998</v>
      </c>
    </row>
    <row r="35" spans="2:3" ht="15.75" customHeight="1" x14ac:dyDescent="0.25">
      <c r="B35" s="27" t="s">
        <v>41</v>
      </c>
      <c r="C35" s="48">
        <f>SUM(C26:C34)</f>
        <v>0.99999999999999989</v>
      </c>
    </row>
  </sheetData>
  <sheetProtection algorithmName="SHA-512" hashValue="qcFHWggJF5zE1lESj1cbGemy4UxrvXEUWpQpE2XEJZHsE27+fhaB4rU3udPcdnqJ52QS5cBSF9PbMKauBwpDXA==" saltValue="q+PF9Sk7G8YJFoawbWfZq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114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115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119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120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0.40111343449999998</v>
      </c>
      <c r="D14" s="54">
        <v>0.364943678725</v>
      </c>
      <c r="E14" s="54">
        <v>0.364943678725</v>
      </c>
      <c r="F14" s="54">
        <v>0.146891302015</v>
      </c>
      <c r="G14" s="54">
        <v>0.146891302015</v>
      </c>
      <c r="H14" s="45">
        <v>0.248</v>
      </c>
      <c r="I14" s="55">
        <v>0.248</v>
      </c>
      <c r="J14" s="55">
        <v>0.248</v>
      </c>
      <c r="K14" s="55">
        <v>0.248</v>
      </c>
      <c r="L14" s="45">
        <v>0.23499999999999999</v>
      </c>
      <c r="M14" s="55">
        <v>0.23499999999999999</v>
      </c>
      <c r="N14" s="55">
        <v>0.23499999999999999</v>
      </c>
      <c r="O14" s="55">
        <v>0.23499999999999999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0.2593547322730515</v>
      </c>
      <c r="D15" s="52">
        <f t="shared" si="0"/>
        <v>0.23596783839576158</v>
      </c>
      <c r="E15" s="52">
        <f t="shared" si="0"/>
        <v>0.23596783839576158</v>
      </c>
      <c r="F15" s="52">
        <f t="shared" si="0"/>
        <v>9.4978006295972806E-2</v>
      </c>
      <c r="G15" s="52">
        <f t="shared" si="0"/>
        <v>9.4978006295972806E-2</v>
      </c>
      <c r="H15" s="52">
        <f t="shared" si="0"/>
        <v>0.160353576</v>
      </c>
      <c r="I15" s="52">
        <f t="shared" si="0"/>
        <v>0.160353576</v>
      </c>
      <c r="J15" s="52">
        <f t="shared" si="0"/>
        <v>0.160353576</v>
      </c>
      <c r="K15" s="52">
        <f t="shared" si="0"/>
        <v>0.160353576</v>
      </c>
      <c r="L15" s="52">
        <f t="shared" si="0"/>
        <v>0.151947945</v>
      </c>
      <c r="M15" s="52">
        <f t="shared" si="0"/>
        <v>0.151947945</v>
      </c>
      <c r="N15" s="52">
        <f t="shared" si="0"/>
        <v>0.151947945</v>
      </c>
      <c r="O15" s="52">
        <f t="shared" si="0"/>
        <v>0.151947945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SQdyNBiLYFajyl8IzjVr9ORGm2IzQGnNU2K9ipg7XN3oIiBoBDq76WtPjCfyujKvmH/Ib/evRLMnlD4BcBQIw==" saltValue="oLDRUwASMcp6I4FkHLEC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0.33324050903320301</v>
      </c>
      <c r="D2" s="53">
        <v>0.18352399999999999</v>
      </c>
      <c r="E2" s="53"/>
      <c r="F2" s="53"/>
      <c r="G2" s="53"/>
    </row>
    <row r="3" spans="1:7" x14ac:dyDescent="0.25">
      <c r="B3" s="3" t="s">
        <v>130</v>
      </c>
      <c r="C3" s="53">
        <v>0.48439079523086498</v>
      </c>
      <c r="D3" s="53">
        <v>0.32418390000000002</v>
      </c>
      <c r="E3" s="53"/>
      <c r="F3" s="53"/>
      <c r="G3" s="53"/>
    </row>
    <row r="4" spans="1:7" x14ac:dyDescent="0.25">
      <c r="B4" s="3" t="s">
        <v>131</v>
      </c>
      <c r="C4" s="53">
        <v>8.977582305669779E-2</v>
      </c>
      <c r="D4" s="53">
        <v>0.36902190000000001</v>
      </c>
      <c r="E4" s="53">
        <v>0.56530582904815707</v>
      </c>
      <c r="F4" s="53">
        <v>0.30857902765274098</v>
      </c>
      <c r="G4" s="53"/>
    </row>
    <row r="5" spans="1:7" x14ac:dyDescent="0.25">
      <c r="B5" s="3" t="s">
        <v>132</v>
      </c>
      <c r="C5" s="52">
        <v>9.2592880129814092E-2</v>
      </c>
      <c r="D5" s="52">
        <v>0.123270139098167</v>
      </c>
      <c r="E5" s="52">
        <f>1-SUM(E2:E4)</f>
        <v>0.43469417095184293</v>
      </c>
      <c r="F5" s="52">
        <f>1-SUM(F2:F4)</f>
        <v>0.69142097234725908</v>
      </c>
      <c r="G5" s="52">
        <f>1-SUM(G2:G4)</f>
        <v>1</v>
      </c>
    </row>
  </sheetData>
  <sheetProtection algorithmName="SHA-512" hashValue="RTVnpzmiVY6Zx/uI5ZpXjLDXKY3NBMQ1In/OQTkr1THxX5hEHghdF5/RhVLlIcIBeeqYDXGqec6j8fJPbxzL5w==" saltValue="qmagL9145Xar+SrEKLw7k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IxbVzM4EovzSxNmb4tHudg2wQCCuAOoWRVgtjHQPkt7RlKb2P4yLMxBGVu36p4phZ5ODfFYx4nY970vjD6TPg==" saltValue="8uWJrQLpFEy3CkZGZeZaN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UcRaM0dUJc3I12mwdMZeTNamgu7hmveJGGud6v+vr2sjsWCFICo1B/6Ow2WH3x3JuJXccr6yONZozxxK5g0fgg==" saltValue="11/hVkxeRloK7YXJLfIBb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FdCP3Os3rS6FRjwkbzePY/wPttQ1xPDQGnvKGtcchNNPU2rgPlSHhum2maUo/Pl+/AjICFbfUqud75FUkm3uHQ==" saltValue="NFMJWvGhkV1tn3JaOnsFB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o0DeY2v8XQ0YPF7p1iU/xIPWRh/Svr7wko98vyigKiPELAZ3La2xwMVCuw47anrsxyzhxLVDkl+qTxA55dIhyg==" saltValue="cWW0HXPK4+sXuSsCP0Zhb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2024-03-15T03:22:14Z</dcterms:modified>
</cp:coreProperties>
</file>