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5750CE0A-B9F8-4A4D-A8F4-F100C97E8C2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A39" i="2"/>
  <c r="H38" i="2"/>
  <c r="G38" i="2"/>
  <c r="A26" i="2"/>
  <c r="A24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3" i="2" l="1"/>
  <c r="A29" i="2"/>
  <c r="A15" i="2"/>
  <c r="A31" i="2"/>
  <c r="E10" i="26"/>
  <c r="F19" i="26"/>
  <c r="A32" i="2"/>
  <c r="A18" i="2"/>
  <c r="A21" i="2"/>
  <c r="A16" i="2"/>
  <c r="A34" i="2"/>
  <c r="A37" i="2"/>
  <c r="A3" i="2"/>
  <c r="A23" i="2"/>
  <c r="I38" i="2"/>
  <c r="A14" i="2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<sst xmlns="http://schemas.openxmlformats.org/spreadsheetml/2006/main" count="2092" uniqueCount="337">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</sst>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3873909.9375</v>
      </c>
    </row>
    <row r="8" spans="1:3" ht="15" customHeight="1" x14ac:dyDescent="0.25">
      <c r="B8" s="5" t="s">
        <v>19</v>
      </c>
      <c r="C8" s="44">
        <v>0.621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0.90041511535644503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0.68</v>
      </c>
    </row>
    <row r="13" spans="1:3" ht="15" customHeight="1" x14ac:dyDescent="0.25">
      <c r="B13" s="5" t="s">
        <v>24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9.3399999999999997E-2</v>
      </c>
    </row>
    <row r="24" spans="1:3" ht="15" customHeight="1" x14ac:dyDescent="0.25">
      <c r="B24" s="15" t="s">
        <v>33</v>
      </c>
      <c r="C24" s="45">
        <v>0.65379999999999994</v>
      </c>
    </row>
    <row r="25" spans="1:3" ht="15" customHeight="1" x14ac:dyDescent="0.25">
      <c r="B25" s="15" t="s">
        <v>34</v>
      </c>
      <c r="C25" s="45">
        <v>0.23599999999999999</v>
      </c>
    </row>
    <row r="26" spans="1:3" ht="15" customHeight="1" x14ac:dyDescent="0.25">
      <c r="B26" s="15" t="s">
        <v>35</v>
      </c>
      <c r="C26" s="45">
        <v>1.6799999999999999E-2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0.30582668340000002</v>
      </c>
    </row>
    <row r="30" spans="1:3" ht="14.25" customHeight="1" x14ac:dyDescent="0.25">
      <c r="B30" s="25" t="s">
        <v>38</v>
      </c>
      <c r="C30" s="99">
        <v>8.0334842000000004E-2</v>
      </c>
    </row>
    <row r="31" spans="1:3" ht="14.25" customHeight="1" x14ac:dyDescent="0.25">
      <c r="B31" s="25" t="s">
        <v>39</v>
      </c>
      <c r="C31" s="99">
        <v>0.1243856735</v>
      </c>
    </row>
    <row r="32" spans="1:3" ht="14.25" customHeight="1" x14ac:dyDescent="0.25">
      <c r="B32" s="25" t="s">
        <v>40</v>
      </c>
      <c r="C32" s="99">
        <v>0.4894528011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9.9182280899917892</v>
      </c>
    </row>
    <row r="38" spans="1:5" ht="15" customHeight="1" x14ac:dyDescent="0.25">
      <c r="B38" s="11" t="s">
        <v>45</v>
      </c>
      <c r="C38" s="43">
        <v>15.574519717796299</v>
      </c>
      <c r="D38" s="12"/>
      <c r="E38" s="13"/>
    </row>
    <row r="39" spans="1:5" ht="15" customHeight="1" x14ac:dyDescent="0.25">
      <c r="B39" s="11" t="s">
        <v>46</v>
      </c>
      <c r="C39" s="43">
        <v>17.4266978147675</v>
      </c>
      <c r="D39" s="12"/>
      <c r="E39" s="12"/>
    </row>
    <row r="40" spans="1:5" ht="15" customHeight="1" x14ac:dyDescent="0.25">
      <c r="B40" s="11" t="s">
        <v>47</v>
      </c>
      <c r="C40" s="100">
        <v>0.17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6.5471300530000001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5.8377999999999998E-3</v>
      </c>
      <c r="D45" s="12"/>
    </row>
    <row r="46" spans="1:5" ht="15.75" customHeight="1" x14ac:dyDescent="0.25">
      <c r="B46" s="11" t="s">
        <v>52</v>
      </c>
      <c r="C46" s="45">
        <v>6.3494599999999998E-2</v>
      </c>
      <c r="D46" s="12"/>
    </row>
    <row r="47" spans="1:5" ht="15.75" customHeight="1" x14ac:dyDescent="0.25">
      <c r="B47" s="11" t="s">
        <v>53</v>
      </c>
      <c r="C47" s="45">
        <v>3.3033E-2</v>
      </c>
      <c r="D47" s="12"/>
      <c r="E47" s="13"/>
    </row>
    <row r="48" spans="1:5" ht="15" customHeight="1" x14ac:dyDescent="0.25">
      <c r="B48" s="11" t="s">
        <v>54</v>
      </c>
      <c r="C48" s="46">
        <v>0.89763459999999995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0.59351200000000004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5.2605475999999901E-2</v>
      </c>
    </row>
    <row r="63" spans="1:4" ht="15.75" customHeight="1" x14ac:dyDescent="0.3">
      <c r="A63" s="4"/>
    </row>
  </sheetData>
  <sheetProtection algorithmName="SHA-512" hashValue="BZej3E45WTvDmxid+Y/aoCbB5N8XmpOmH+W8njoTiRiY8IIKVszCyVyaovIKOuA/8ULmilb9XoOy4CSxdWEXYA==" saltValue="9kGB2K1w62kzGjj4Hq+X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45.059697708734632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42.681515161267903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211.06677542197349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6.8240161251364508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13.699227061288489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13.699227061288489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13.699227061288489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13.699227061288489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13.699227061288489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13.699227061288489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0.43846979913857109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4.9270454148954128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4.9270454148954128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0.58613598346710194</v>
      </c>
      <c r="C21" s="98">
        <v>0.95</v>
      </c>
      <c r="D21" s="56">
        <v>78.708084515042287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23.463764774460952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2.2660349299999999E-3</v>
      </c>
      <c r="C23" s="98">
        <v>0.95</v>
      </c>
      <c r="D23" s="56">
        <v>4.5607388970998564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19.698516154118199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0.27765050000000002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84.046606343271279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1.310082435231509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0.2381819</v>
      </c>
      <c r="C32" s="98">
        <v>0.95</v>
      </c>
      <c r="D32" s="56">
        <v>0.90679548983180225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1.362241488981754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0.27600000000000002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g8B5+wow9Qjcqkmw0vHHR9Nfxkr0yiK9/dOA7Go/GnFddO0Y43Q0549VpsMbic7902VKSfITpIdcFypu4aBhQA==" saltValue="Lxe5hk3/aqir3x5JoMvm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Wc1MGpRNeRQSU/TUJ+/Ujq3aTCS6JhteKlmfUtB2fWJHzyceI1Vf0sngH0sf8YV11zBiBOy5JygShWps2qmCGg==" saltValue="rrEkieG1gNeUlrYlW8LUs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XcQQME5AttR7aya9JvYsKW4rZhuPQNl5tjkKoXrnJxscnEHtgxTLPXcaWEitm1fcnbZzuQ07U/Rh/h6WsmN9DQ==" saltValue="SEloFbq2Eia/EfPr09Wv8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0.1880909457802773</v>
      </c>
      <c r="C3" s="21">
        <f>frac_mam_1_5months * 2.6</f>
        <v>0.1880909457802773</v>
      </c>
      <c r="D3" s="21">
        <f>frac_mam_6_11months * 2.6</f>
        <v>0.14185429066419603</v>
      </c>
      <c r="E3" s="21">
        <f>frac_mam_12_23months * 2.6</f>
        <v>7.7392875775694966E-2</v>
      </c>
      <c r="F3" s="21">
        <f>frac_mam_24_59months * 2.6</f>
        <v>4.185400120913986E-2</v>
      </c>
    </row>
    <row r="4" spans="1:6" ht="15.75" customHeight="1" x14ac:dyDescent="0.25">
      <c r="A4" s="3" t="s">
        <v>208</v>
      </c>
      <c r="B4" s="21">
        <f>frac_sam_1month * 2.6</f>
        <v>9.9401898682117462E-2</v>
      </c>
      <c r="C4" s="21">
        <f>frac_sam_1_5months * 2.6</f>
        <v>9.9401898682117462E-2</v>
      </c>
      <c r="D4" s="21">
        <f>frac_sam_6_11months * 2.6</f>
        <v>7.9012808576226196E-2</v>
      </c>
      <c r="E4" s="21">
        <f>frac_sam_12_23months * 2.6</f>
        <v>4.7596612572669943E-2</v>
      </c>
      <c r="F4" s="21">
        <f>frac_sam_24_59months * 2.6</f>
        <v>2.4026124924421306E-2</v>
      </c>
    </row>
  </sheetData>
  <sheetProtection algorithmName="SHA-512" hashValue="5ZJ1YLjm/snnWiKndU5NyoCh8baBsdAt6/tWaxhfO5pGdQtRh86bf95VXa7UNCP4xXWiJv2kWWzfAVFdmb78Zw==" saltValue="JvVTdunjJwoh+3xRHcb4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0.621</v>
      </c>
      <c r="E2" s="60">
        <f>food_insecure</f>
        <v>0.621</v>
      </c>
      <c r="F2" s="60">
        <f>food_insecure</f>
        <v>0.621</v>
      </c>
      <c r="G2" s="60">
        <f>food_insecure</f>
        <v>0.621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0.621</v>
      </c>
      <c r="F5" s="60">
        <f>food_insecure</f>
        <v>0.621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0.621</v>
      </c>
      <c r="F8" s="60">
        <f>food_insecure</f>
        <v>0.621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0.621</v>
      </c>
      <c r="F9" s="60">
        <f>food_insecure</f>
        <v>0.621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0.621</v>
      </c>
      <c r="I15" s="60">
        <f>food_insecure</f>
        <v>0.621</v>
      </c>
      <c r="J15" s="60">
        <f>food_insecure</f>
        <v>0.621</v>
      </c>
      <c r="K15" s="60">
        <f>food_insecure</f>
        <v>0.621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6.1783458281707934E-2</v>
      </c>
      <c r="M25" s="60">
        <f>(1-food_insecure)*(0.49)+food_insecure*(0.7)</f>
        <v>0.62040999999999991</v>
      </c>
      <c r="N25" s="60">
        <f>(1-food_insecure)*(0.49)+food_insecure*(0.7)</f>
        <v>0.62040999999999991</v>
      </c>
      <c r="O25" s="60">
        <f>(1-food_insecure)*(0.49)+food_insecure*(0.7)</f>
        <v>0.62040999999999991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2.6478624977874829E-2</v>
      </c>
      <c r="M26" s="60">
        <f>(1-food_insecure)*(0.21)+food_insecure*(0.3)</f>
        <v>0.26588999999999996</v>
      </c>
      <c r="N26" s="60">
        <f>(1-food_insecure)*(0.21)+food_insecure*(0.3)</f>
        <v>0.26588999999999996</v>
      </c>
      <c r="O26" s="60">
        <f>(1-food_insecure)*(0.21)+food_insecure*(0.3)</f>
        <v>0.26588999999999996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1.13228013839722E-2</v>
      </c>
      <c r="M27" s="60">
        <f>(1-food_insecure)*(0.3)</f>
        <v>0.1137</v>
      </c>
      <c r="N27" s="60">
        <f>(1-food_insecure)*(0.3)</f>
        <v>0.1137</v>
      </c>
      <c r="O27" s="60">
        <f>(1-food_insecure)*(0.3)</f>
        <v>0.1137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0.90041511535644503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ssdkbSw7b+qn4JBFGLDrlcg0jfUuH1W4VcSIBg4SuqQVvd4N18NNqSK0mIABFhyVgvxJXpSErvK61YmyQN6/Tw==" saltValue="ql9PDBGg/F5V5GcB+HGuf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DJekm/Z/bSfa2hSAD1ahtnzl+UjZsgBaC1cwBEmOHhnqr2P6JGIEERaZaXPPpMUG4gLB4g8soapuoucazwFLAw==" saltValue="bX5y1L6peYXImbCmNkZTM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bpS+zmVPxGcp/QB56Krgi0DObgVgg52yBJ+zMRqz2USR4cpPnOhJv8VOHTaG3XcYjEoyIsgSu3bqXiXfsv6CQ==" saltValue="vA52Mh1uWh74MBNc9nbpW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VZtAu+7emOVhoZ53nZJsvvqGsblfDy9DK61za5j+pCM5zIRvU0sERz4TGfcUYt3w5dSaWOaDxuu2mVuFvcEag==" saltValue="8lmAABWaFCYtmT/mrwybS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37rkYcl2d7c240BswgF1Bu7iFKyIGSeduCKEjSKTRbrc/LHJnE+bgiT1QyAJHRC06A8bwn+5hN5Z2LmtLQrzg==" saltValue="DQYv3tjS+nFdD8OAMTcab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0HsH+LVGuBQkolvjNlq/UNc5GTivg0iL0Q3rBc1Hf64oWk+7iBg9xXSNnTuOadM0t/i4+FfYm4fS2HY8umUcQ==" saltValue="xxu6+/w6o7qsd05PmGXZm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623220.29280000005</v>
      </c>
      <c r="C2" s="49">
        <v>1269000</v>
      </c>
      <c r="D2" s="49">
        <v>2877000</v>
      </c>
      <c r="E2" s="49">
        <v>22000</v>
      </c>
      <c r="F2" s="49">
        <v>15000</v>
      </c>
      <c r="G2" s="17">
        <f t="shared" ref="G2:G11" si="0">C2+D2+E2+F2</f>
        <v>4183000</v>
      </c>
      <c r="H2" s="17">
        <f t="shared" ref="H2:H11" si="1">(B2 + stillbirth*B2/(1000-stillbirth))/(1-abortion)</f>
        <v>712872.14482514956</v>
      </c>
      <c r="I2" s="17">
        <f t="shared" ref="I2:I11" si="2">G2-H2</f>
        <v>3470127.8551748507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612079.07039999997</v>
      </c>
      <c r="C3" s="50">
        <v>1302000</v>
      </c>
      <c r="D3" s="50">
        <v>2797000</v>
      </c>
      <c r="E3" s="50">
        <v>23000</v>
      </c>
      <c r="F3" s="50">
        <v>15500</v>
      </c>
      <c r="G3" s="17">
        <f t="shared" si="0"/>
        <v>4137500</v>
      </c>
      <c r="H3" s="17">
        <f t="shared" si="1"/>
        <v>700128.22874921572</v>
      </c>
      <c r="I3" s="17">
        <f t="shared" si="2"/>
        <v>3437371.7712507844</v>
      </c>
    </row>
    <row r="4" spans="1:9" ht="15.75" customHeight="1" x14ac:dyDescent="0.25">
      <c r="A4" s="5">
        <f t="shared" si="3"/>
        <v>2023</v>
      </c>
      <c r="B4" s="49">
        <v>600277.31999999995</v>
      </c>
      <c r="C4" s="50">
        <v>1346000</v>
      </c>
      <c r="D4" s="50">
        <v>2717000</v>
      </c>
      <c r="E4" s="50">
        <v>23000</v>
      </c>
      <c r="F4" s="50">
        <v>16000</v>
      </c>
      <c r="G4" s="17">
        <f t="shared" si="0"/>
        <v>4102000</v>
      </c>
      <c r="H4" s="17">
        <f t="shared" si="1"/>
        <v>686628.7660110232</v>
      </c>
      <c r="I4" s="17">
        <f t="shared" si="2"/>
        <v>3415371.233988977</v>
      </c>
    </row>
    <row r="5" spans="1:9" ht="15.75" customHeight="1" x14ac:dyDescent="0.25">
      <c r="A5" s="5">
        <f t="shared" si="3"/>
        <v>2024</v>
      </c>
      <c r="B5" s="49">
        <v>587893.07519999996</v>
      </c>
      <c r="C5" s="50">
        <v>1390000</v>
      </c>
      <c r="D5" s="50">
        <v>2648000</v>
      </c>
      <c r="E5" s="50">
        <v>23000</v>
      </c>
      <c r="F5" s="50">
        <v>16600</v>
      </c>
      <c r="G5" s="17">
        <f t="shared" si="0"/>
        <v>4077600</v>
      </c>
      <c r="H5" s="17">
        <f t="shared" si="1"/>
        <v>672463.01554588415</v>
      </c>
      <c r="I5" s="17">
        <f t="shared" si="2"/>
        <v>3405136.9844541159</v>
      </c>
    </row>
    <row r="6" spans="1:9" ht="15.75" customHeight="1" x14ac:dyDescent="0.25">
      <c r="A6" s="5">
        <f t="shared" si="3"/>
        <v>2025</v>
      </c>
      <c r="B6" s="49">
        <v>574916.54399999999</v>
      </c>
      <c r="C6" s="50">
        <v>1427000</v>
      </c>
      <c r="D6" s="50">
        <v>2599000</v>
      </c>
      <c r="E6" s="50">
        <v>24000</v>
      </c>
      <c r="F6" s="50">
        <v>17200</v>
      </c>
      <c r="G6" s="17">
        <f t="shared" si="0"/>
        <v>4067200</v>
      </c>
      <c r="H6" s="17">
        <f t="shared" si="1"/>
        <v>657619.77674925677</v>
      </c>
      <c r="I6" s="17">
        <f t="shared" si="2"/>
        <v>3409580.223250743</v>
      </c>
    </row>
    <row r="7" spans="1:9" ht="15.75" customHeight="1" x14ac:dyDescent="0.25">
      <c r="A7" s="5">
        <f t="shared" si="3"/>
        <v>2026</v>
      </c>
      <c r="B7" s="49">
        <v>568791.88800000004</v>
      </c>
      <c r="C7" s="50">
        <v>1458000</v>
      </c>
      <c r="D7" s="50">
        <v>2572000</v>
      </c>
      <c r="E7" s="50">
        <v>24000</v>
      </c>
      <c r="F7" s="50">
        <v>18000</v>
      </c>
      <c r="G7" s="17">
        <f t="shared" si="0"/>
        <v>4072000</v>
      </c>
      <c r="H7" s="17">
        <f t="shared" si="1"/>
        <v>650614.07313293149</v>
      </c>
      <c r="I7" s="17">
        <f t="shared" si="2"/>
        <v>3421385.9268670687</v>
      </c>
    </row>
    <row r="8" spans="1:9" ht="15.75" customHeight="1" x14ac:dyDescent="0.25">
      <c r="A8" s="5">
        <f t="shared" si="3"/>
        <v>2027</v>
      </c>
      <c r="B8" s="49">
        <v>562281.21600000001</v>
      </c>
      <c r="C8" s="50">
        <v>1483000</v>
      </c>
      <c r="D8" s="50">
        <v>2565000</v>
      </c>
      <c r="E8" s="50">
        <v>24000</v>
      </c>
      <c r="F8" s="50">
        <v>18300</v>
      </c>
      <c r="G8" s="17">
        <f t="shared" si="0"/>
        <v>4090300</v>
      </c>
      <c r="H8" s="17">
        <f t="shared" si="1"/>
        <v>643166.82411598961</v>
      </c>
      <c r="I8" s="17">
        <f t="shared" si="2"/>
        <v>3447133.1758840103</v>
      </c>
    </row>
    <row r="9" spans="1:9" ht="15.75" customHeight="1" x14ac:dyDescent="0.25">
      <c r="A9" s="5">
        <f t="shared" si="3"/>
        <v>2028</v>
      </c>
      <c r="B9" s="49">
        <v>555412.57200000004</v>
      </c>
      <c r="C9" s="50">
        <v>1500000</v>
      </c>
      <c r="D9" s="50">
        <v>2574000</v>
      </c>
      <c r="E9" s="50">
        <v>24000</v>
      </c>
      <c r="F9" s="50">
        <v>19700</v>
      </c>
      <c r="G9" s="17">
        <f t="shared" si="0"/>
        <v>4117700</v>
      </c>
      <c r="H9" s="17">
        <f t="shared" si="1"/>
        <v>635310.10790040949</v>
      </c>
      <c r="I9" s="17">
        <f t="shared" si="2"/>
        <v>3482389.8920995905</v>
      </c>
    </row>
    <row r="10" spans="1:9" ht="15.75" customHeight="1" x14ac:dyDescent="0.25">
      <c r="A10" s="5">
        <f t="shared" si="3"/>
        <v>2029</v>
      </c>
      <c r="B10" s="49">
        <v>548212.79999999993</v>
      </c>
      <c r="C10" s="50">
        <v>1512000</v>
      </c>
      <c r="D10" s="50">
        <v>2597000</v>
      </c>
      <c r="E10" s="50">
        <v>25000</v>
      </c>
      <c r="F10" s="50">
        <v>20100</v>
      </c>
      <c r="G10" s="17">
        <f t="shared" si="0"/>
        <v>4154100</v>
      </c>
      <c r="H10" s="17">
        <f t="shared" si="1"/>
        <v>627074.6300650636</v>
      </c>
      <c r="I10" s="17">
        <f t="shared" si="2"/>
        <v>3527025.3699349365</v>
      </c>
    </row>
    <row r="11" spans="1:9" ht="15.75" customHeight="1" x14ac:dyDescent="0.25">
      <c r="A11" s="5">
        <f t="shared" si="3"/>
        <v>2030</v>
      </c>
      <c r="B11" s="49">
        <v>540707.54399999999</v>
      </c>
      <c r="C11" s="50">
        <v>1520000</v>
      </c>
      <c r="D11" s="50">
        <v>2631000</v>
      </c>
      <c r="E11" s="50">
        <v>25000</v>
      </c>
      <c r="F11" s="50">
        <v>20600</v>
      </c>
      <c r="G11" s="17">
        <f t="shared" si="0"/>
        <v>4196600</v>
      </c>
      <c r="H11" s="17">
        <f t="shared" si="1"/>
        <v>618489.72356571967</v>
      </c>
      <c r="I11" s="17">
        <f t="shared" si="2"/>
        <v>3578110.2764342804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Oz3eygGhHtA0eo24MXsMBeD3/t2lrxQD8k/z3deQscRuLI/X/S/Rrbf2MVZmO4d86GP40ezVAGO/UPUelgDlQ==" saltValue="EaPndt4rZPKI2K627MMz0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2.2285139416084445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2.2285139416084445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1.7350836111664978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1.7350836111664978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1.8116967114198652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1.8116967114198652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1.4856802430921503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1.4856802430921503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2.689206669711611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2.689206669711611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2.0107399653539342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2.0107399653539342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a02xXYTPuTLARDdXDbXQWbDA2Nb+omaB/q5r0koHQsi0k+F96FlGc2GlxwV/ik51KmJ9fkdk0Nq84/TeXWlyTA==" saltValue="dt+OwXRqnMMJ8Ah7/yX8T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8ynVJ46E/Jto3IlkoJ5IFKZ45VjAexnT8m+59xLCuj9u+XA3hSArkL077SSiBspmhegnZNIWMh25EkK2F7TLIQ==" saltValue="aZ8V+Q+Uf0GwoYrkRLoJ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/h/SSckRJY9DqMjXwSA/g498c5v8nibLqpF58LTkaRXCT7bpCZKPMqjwFw2ZQ+bJpBGlIG8mT8XNFuFyTyyt9w==" saltValue="a4NU1xUYe0xX0QBZ8I5Z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0.61407985550665978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0.61407985550665978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0.86779026920467794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0.86779026920467794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0.86779026920467794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0.86779026920467794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0.41288982774844141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0.41288982774844141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0.83530909548555177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0.83530909548555177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0.83530909548555177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0.83530909548555177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0.91145064774511397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0.91145064774511397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0.90049756042604368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0.90049756042604368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0.90049756042604368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0.90049756042604368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Jfl6aAHluMQgZunB3BmegI/SuqvMQBnOzk7tKk9GWOkaSWAFKu6vfalDVo1fjiKt9tOiKVfyjRIbLgf4+I/lvw==" saltValue="c7OujZxOhy7Hh8Klrwdw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XSpPjOi1YKL/xmC13V4OkL6xBo7cTIz9VWqT0zZZwdFKIW1s3Axxo1DK/5m6pjZFk+GhcncUQa+rIFdIzaXMDg==" saltValue="9DOAdFh8ys1Ws0sBC1JZ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0.53757609997759948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0.54900538766775642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0.54900538766775642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0.65883614387367184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0.65883614387367184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0.65883614387367184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0.65883614387367184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0.61906835002176741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0.61906835002176741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0.61906835002176741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0.61906835002176741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0.64392046100732414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0.65441105139225064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0.65441105139225064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0.75024975024975038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0.75024975024975038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0.75024975024975038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0.75024975024975038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0.71655328798185947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0.71655328798185947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0.71655328798185947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0.71655328798185947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0.34671040970103284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0.35721646026686321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0.35721646026686321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0.46853987106315137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0.46853987106315137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0.46853987106315137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0.46853987106315137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0.42591853035143773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0.42591853035143773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0.42591853035143773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0.42591853035143773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0.51335296915273343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0.52485178293542489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0.52485178293542489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0.6366719147390093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0.6366719147390093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0.6366719147390093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0.6366719147390093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0.59590517241379315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0.59590517241379315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0.59590517241379315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0.59590517241379315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0.93596962293368335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0.93867547354527536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0.93867547354527536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0.96044668872862482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0.96044668872862482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0.96044668872862482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0.96044668872862482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0.95334660363274437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0.95334660363274437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0.95334660363274437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0.95334660363274437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0.83868466733706937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0.84482005699676144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0.84482005699676144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0.89622788356768535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0.89622788356768535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0.89622788356768535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0.89622788356768535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0.87905176584421874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0.87905176584421874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0.87905176584421874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0.87905176584421874</v>
      </c>
    </row>
  </sheetData>
  <sheetProtection algorithmName="SHA-512" hashValue="OLSib6NqpUd4WWa0zTeMM0GM38bT8Ah7lO2oTviaozhEPl2o5+ZZODljFUBH6Ov3lP9LxZe/9tk7EXd9wE3Jhg==" saltValue="K6N0Zfo0S83T7BwNo0Nl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0.8552404373752015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0.85624290753838284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0.85776065560293935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0.85887849286711104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0.8507120983668911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0.85310765940377631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0.85632195969874303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0.85803462916530338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0.76971639363768141</v>
      </c>
      <c r="E10" s="90">
        <f>E3*0.9</f>
        <v>0.77061861678454457</v>
      </c>
      <c r="F10" s="90">
        <f>F3*0.9</f>
        <v>0.77198459004264541</v>
      </c>
      <c r="G10" s="90">
        <f>G3*0.9</f>
        <v>0.77299064358039993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0.76564088853020196</v>
      </c>
      <c r="E12" s="90">
        <f>E5*0.9</f>
        <v>0.76779689346339874</v>
      </c>
      <c r="F12" s="90">
        <f>F5*0.9</f>
        <v>0.77068976372886877</v>
      </c>
      <c r="G12" s="90">
        <f>G5*0.9</f>
        <v>0.77223116624877308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0.8980024592439616</v>
      </c>
      <c r="E17" s="90">
        <f>E3*1.05</f>
        <v>0.89905505291530197</v>
      </c>
      <c r="F17" s="90">
        <f>F3*1.05</f>
        <v>0.90064868838308632</v>
      </c>
      <c r="G17" s="90">
        <f>G3*1.05</f>
        <v>0.90182241751046666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0.89324770328523573</v>
      </c>
      <c r="E19" s="90">
        <f>E5*1.05</f>
        <v>0.8957630423739652</v>
      </c>
      <c r="F19" s="90">
        <f>F5*1.05</f>
        <v>0.89913805768368027</v>
      </c>
      <c r="G19" s="90">
        <f>G5*1.05</f>
        <v>0.90093636062356863</v>
      </c>
    </row>
  </sheetData>
  <sheetProtection algorithmName="SHA-512" hashValue="PTMM3WKEI2uhMa6cV+ytsvO6qVxXTkTUvh8DYxhtiRL1nA9cVkWoZW2Rycigec/h1AiAUh2V1DgZZIk9/xunRA==" saltValue="6bg6gibMNx4AyqOBkUJ6t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x9CN76pqpWvLdnW2AIC+CQublHeD59rXpaI/xMNu4oq8jO2AdKAmTaxmzckrnhwY+JcF6O7NkUiZ2uDy/coTaw==" saltValue="2NAxFAY0jzL8Hl8sLfRd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q2nO+qBVSYrhluEY4Pz4ed/PFvAk4t1d8AFRp97H6ORndlGldzkTRPKnJJQjaulMU5C75HeaGUl1C2hMTv++g==" saltValue="hCQ9goRfIMa5zUBKptlIb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1.875487087757035E-3</v>
      </c>
    </row>
    <row r="4" spans="1:8" ht="15.75" customHeight="1" x14ac:dyDescent="0.25">
      <c r="B4" s="19" t="s">
        <v>79</v>
      </c>
      <c r="C4" s="101">
        <v>0.1140250651794826</v>
      </c>
    </row>
    <row r="5" spans="1:8" ht="15.75" customHeight="1" x14ac:dyDescent="0.25">
      <c r="B5" s="19" t="s">
        <v>80</v>
      </c>
      <c r="C5" s="101">
        <v>5.3142499646473711E-2</v>
      </c>
    </row>
    <row r="6" spans="1:8" ht="15.75" customHeight="1" x14ac:dyDescent="0.25">
      <c r="B6" s="19" t="s">
        <v>81</v>
      </c>
      <c r="C6" s="101">
        <v>0.2238041372878837</v>
      </c>
    </row>
    <row r="7" spans="1:8" ht="15.75" customHeight="1" x14ac:dyDescent="0.25">
      <c r="B7" s="19" t="s">
        <v>82</v>
      </c>
      <c r="C7" s="101">
        <v>0.32378753963664958</v>
      </c>
    </row>
    <row r="8" spans="1:8" ht="15.75" customHeight="1" x14ac:dyDescent="0.25">
      <c r="B8" s="19" t="s">
        <v>83</v>
      </c>
      <c r="C8" s="101">
        <v>2.542965550044388E-3</v>
      </c>
    </row>
    <row r="9" spans="1:8" ht="15.75" customHeight="1" x14ac:dyDescent="0.25">
      <c r="B9" s="19" t="s">
        <v>84</v>
      </c>
      <c r="C9" s="101">
        <v>0.19943495789400559</v>
      </c>
    </row>
    <row r="10" spans="1:8" ht="15.75" customHeight="1" x14ac:dyDescent="0.25">
      <c r="B10" s="19" t="s">
        <v>85</v>
      </c>
      <c r="C10" s="101">
        <v>8.1387347717703409E-2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0.1081662846068672</v>
      </c>
      <c r="D14" s="55">
        <v>0.1081662846068672</v>
      </c>
      <c r="E14" s="55">
        <v>0.1081662846068672</v>
      </c>
      <c r="F14" s="55">
        <v>0.1081662846068672</v>
      </c>
    </row>
    <row r="15" spans="1:8" ht="15.75" customHeight="1" x14ac:dyDescent="0.25">
      <c r="B15" s="19" t="s">
        <v>88</v>
      </c>
      <c r="C15" s="101">
        <v>0.18798222406442891</v>
      </c>
      <c r="D15" s="101">
        <v>0.18798222406442891</v>
      </c>
      <c r="E15" s="101">
        <v>0.18798222406442891</v>
      </c>
      <c r="F15" s="101">
        <v>0.18798222406442891</v>
      </c>
    </row>
    <row r="16" spans="1:8" ht="15.75" customHeight="1" x14ac:dyDescent="0.25">
      <c r="B16" s="19" t="s">
        <v>89</v>
      </c>
      <c r="C16" s="101">
        <v>1.281593093040243E-2</v>
      </c>
      <c r="D16" s="101">
        <v>1.281593093040243E-2</v>
      </c>
      <c r="E16" s="101">
        <v>1.281593093040243E-2</v>
      </c>
      <c r="F16" s="101">
        <v>1.281593093040243E-2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4.8425145266284492E-3</v>
      </c>
      <c r="D19" s="101">
        <v>4.8425145266284492E-3</v>
      </c>
      <c r="E19" s="101">
        <v>4.8425145266284492E-3</v>
      </c>
      <c r="F19" s="101">
        <v>4.8425145266284492E-3</v>
      </c>
    </row>
    <row r="20" spans="1:8" ht="15.75" customHeight="1" x14ac:dyDescent="0.25">
      <c r="B20" s="19" t="s">
        <v>93</v>
      </c>
      <c r="C20" s="101">
        <v>4.0015155310455519E-2</v>
      </c>
      <c r="D20" s="101">
        <v>4.0015155310455519E-2</v>
      </c>
      <c r="E20" s="101">
        <v>4.0015155310455519E-2</v>
      </c>
      <c r="F20" s="101">
        <v>4.0015155310455519E-2</v>
      </c>
    </row>
    <row r="21" spans="1:8" ht="15.75" customHeight="1" x14ac:dyDescent="0.25">
      <c r="B21" s="19" t="s">
        <v>94</v>
      </c>
      <c r="C21" s="101">
        <v>0.14934640602973079</v>
      </c>
      <c r="D21" s="101">
        <v>0.14934640602973079</v>
      </c>
      <c r="E21" s="101">
        <v>0.14934640602973079</v>
      </c>
      <c r="F21" s="101">
        <v>0.14934640602973079</v>
      </c>
    </row>
    <row r="22" spans="1:8" ht="15.75" customHeight="1" x14ac:dyDescent="0.25">
      <c r="B22" s="19" t="s">
        <v>95</v>
      </c>
      <c r="C22" s="101">
        <v>0.49683148453148662</v>
      </c>
      <c r="D22" s="101">
        <v>0.49683148453148662</v>
      </c>
      <c r="E22" s="101">
        <v>0.49683148453148662</v>
      </c>
      <c r="F22" s="101">
        <v>0.49683148453148662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6.9449472999999998E-2</v>
      </c>
    </row>
    <row r="27" spans="1:8" ht="15.75" customHeight="1" x14ac:dyDescent="0.25">
      <c r="B27" s="19" t="s">
        <v>102</v>
      </c>
      <c r="C27" s="101">
        <v>2.9846799E-2</v>
      </c>
    </row>
    <row r="28" spans="1:8" ht="15.75" customHeight="1" x14ac:dyDescent="0.25">
      <c r="B28" s="19" t="s">
        <v>103</v>
      </c>
      <c r="C28" s="101">
        <v>7.5538350000000004E-2</v>
      </c>
    </row>
    <row r="29" spans="1:8" ht="15.75" customHeight="1" x14ac:dyDescent="0.25">
      <c r="B29" s="19" t="s">
        <v>104</v>
      </c>
      <c r="C29" s="101">
        <v>0.20332114100000001</v>
      </c>
    </row>
    <row r="30" spans="1:8" ht="15.75" customHeight="1" x14ac:dyDescent="0.25">
      <c r="B30" s="19" t="s">
        <v>2</v>
      </c>
      <c r="C30" s="101">
        <v>4.5681777999999999E-2</v>
      </c>
    </row>
    <row r="31" spans="1:8" ht="15.75" customHeight="1" x14ac:dyDescent="0.25">
      <c r="B31" s="19" t="s">
        <v>105</v>
      </c>
      <c r="C31" s="101">
        <v>1.9566962E-2</v>
      </c>
    </row>
    <row r="32" spans="1:8" ht="15.75" customHeight="1" x14ac:dyDescent="0.25">
      <c r="B32" s="19" t="s">
        <v>106</v>
      </c>
      <c r="C32" s="101">
        <v>8.5306862999999997E-2</v>
      </c>
    </row>
    <row r="33" spans="2:3" ht="15.75" customHeight="1" x14ac:dyDescent="0.25">
      <c r="B33" s="19" t="s">
        <v>107</v>
      </c>
      <c r="C33" s="101">
        <v>0.392452888</v>
      </c>
    </row>
    <row r="34" spans="2:3" ht="15.75" customHeight="1" x14ac:dyDescent="0.25">
      <c r="B34" s="19" t="s">
        <v>108</v>
      </c>
      <c r="C34" s="101">
        <v>7.8835746999999998E-2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F4trVzVG6YtDIjIjbfvt8NujjrQ03cvV/ZR/SqOK8w4jU+ZI7RW82HV+Kggm0NR75nXnZnB5xkSS8bkC95+egg==" saltValue="1gijiM7kQq7lABfVglDPA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0.57752044108083245</v>
      </c>
      <c r="D2" s="52">
        <f>IFERROR(1-_xlfn.NORM.DIST(_xlfn.NORM.INV(SUM(D4:D5), 0, 1) + 1, 0, 1, TRUE), "")</f>
        <v>0.57752044108083245</v>
      </c>
      <c r="E2" s="52">
        <f>IFERROR(1-_xlfn.NORM.DIST(_xlfn.NORM.INV(SUM(E4:E5), 0, 1) + 1, 0, 1, TRUE), "")</f>
        <v>0.60020212043706556</v>
      </c>
      <c r="F2" s="52">
        <f>IFERROR(1-_xlfn.NORM.DIST(_xlfn.NORM.INV(SUM(F4:F5), 0, 1) + 1, 0, 1, TRUE), "")</f>
        <v>0.42674120625016665</v>
      </c>
      <c r="G2" s="52">
        <f>IFERROR(1-_xlfn.NORM.DIST(_xlfn.NORM.INV(SUM(G4:G5), 0, 1) + 1, 0, 1, TRUE), "")</f>
        <v>0.40991825997939957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0.30654427054951194</v>
      </c>
      <c r="D3" s="52">
        <f>IFERROR(_xlfn.NORM.DIST(_xlfn.NORM.INV(SUM(D4:D5), 0, 1) + 1, 0, 1, TRUE) - SUM(D4:D5), "")</f>
        <v>0.30654427054951194</v>
      </c>
      <c r="E3" s="52">
        <f>IFERROR(_xlfn.NORM.DIST(_xlfn.NORM.INV(SUM(E4:E5), 0, 1) + 1, 0, 1, TRUE) - SUM(E4:E5), "")</f>
        <v>0.29485330398496001</v>
      </c>
      <c r="F3" s="52">
        <f>IFERROR(_xlfn.NORM.DIST(_xlfn.NORM.INV(SUM(F4:F5), 0, 1) + 1, 0, 1, TRUE) - SUM(F4:F5), "")</f>
        <v>0.36581507960798715</v>
      </c>
      <c r="G3" s="52">
        <f>IFERROR(_xlfn.NORM.DIST(_xlfn.NORM.INV(SUM(G4:G5), 0, 1) + 1, 0, 1, TRUE) - SUM(G4:G5), "")</f>
        <v>0.37009700000175572</v>
      </c>
    </row>
    <row r="4" spans="1:15" ht="15.75" customHeight="1" x14ac:dyDescent="0.25">
      <c r="B4" s="5" t="s">
        <v>114</v>
      </c>
      <c r="C4" s="45">
        <v>7.8499346971511799E-2</v>
      </c>
      <c r="D4" s="53">
        <v>7.8499346971511799E-2</v>
      </c>
      <c r="E4" s="53">
        <v>3.6356251686811503E-2</v>
      </c>
      <c r="F4" s="53">
        <v>0.12332756817340899</v>
      </c>
      <c r="G4" s="53">
        <v>0.141903966665268</v>
      </c>
    </row>
    <row r="5" spans="1:15" ht="15.75" customHeight="1" x14ac:dyDescent="0.25">
      <c r="B5" s="5" t="s">
        <v>115</v>
      </c>
      <c r="C5" s="45">
        <v>3.7435941398143803E-2</v>
      </c>
      <c r="D5" s="53">
        <v>3.7435941398143803E-2</v>
      </c>
      <c r="E5" s="53">
        <v>6.85883238911629E-2</v>
      </c>
      <c r="F5" s="53">
        <v>8.4116145968437195E-2</v>
      </c>
      <c r="G5" s="53">
        <v>7.8080773353576702E-2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0.58841914158518638</v>
      </c>
      <c r="D8" s="52">
        <f>IFERROR(1-_xlfn.NORM.DIST(_xlfn.NORM.INV(SUM(D10:D11), 0, 1) + 1, 0, 1, TRUE), "")</f>
        <v>0.58841914158518638</v>
      </c>
      <c r="E8" s="52">
        <f>IFERROR(1-_xlfn.NORM.DIST(_xlfn.NORM.INV(SUM(E10:E11), 0, 1) + 1, 0, 1, TRUE), "")</f>
        <v>0.64525174266245111</v>
      </c>
      <c r="F8" s="52">
        <f>IFERROR(1-_xlfn.NORM.DIST(_xlfn.NORM.INV(SUM(F10:F11), 0, 1) + 1, 0, 1, TRUE), "")</f>
        <v>0.7466014741996374</v>
      </c>
      <c r="G8" s="52">
        <f>IFERROR(1-_xlfn.NORM.DIST(_xlfn.NORM.INV(SUM(G10:G11), 0, 1) + 1, 0, 1, TRUE), "")</f>
        <v>0.83000996830546936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0.30100668746773873</v>
      </c>
      <c r="D9" s="52">
        <f>IFERROR(_xlfn.NORM.DIST(_xlfn.NORM.INV(SUM(D10:D11), 0, 1) + 1, 0, 1, TRUE) - SUM(D10:D11), "")</f>
        <v>0.30100668746773873</v>
      </c>
      <c r="E9" s="52">
        <f>IFERROR(_xlfn.NORM.DIST(_xlfn.NORM.INV(SUM(E10:E11), 0, 1) + 1, 0, 1, TRUE) - SUM(E10:E11), "")</f>
        <v>0.26979937301430956</v>
      </c>
      <c r="F9" s="52">
        <f>IFERROR(_xlfn.NORM.DIST(_xlfn.NORM.INV(SUM(F10:F11), 0, 1) + 1, 0, 1, TRUE) - SUM(F10:F11), "")</f>
        <v>0.20532564566637609</v>
      </c>
      <c r="G9" s="52">
        <f>IFERROR(_xlfn.NORM.DIST(_xlfn.NORM.INV(SUM(G10:G11), 0, 1) + 1, 0, 1, TRUE) - SUM(G10:G11), "")</f>
        <v>0.14465152164316092</v>
      </c>
    </row>
    <row r="10" spans="1:15" ht="15.75" customHeight="1" x14ac:dyDescent="0.25">
      <c r="B10" s="5" t="s">
        <v>119</v>
      </c>
      <c r="C10" s="45">
        <v>7.2342671453952803E-2</v>
      </c>
      <c r="D10" s="53">
        <v>7.2342671453952803E-2</v>
      </c>
      <c r="E10" s="53">
        <v>5.4559342563152313E-2</v>
      </c>
      <c r="F10" s="53">
        <v>2.9766490682959602E-2</v>
      </c>
      <c r="G10" s="53">
        <v>1.60976927727461E-2</v>
      </c>
    </row>
    <row r="11" spans="1:15" ht="15.75" customHeight="1" x14ac:dyDescent="0.25">
      <c r="B11" s="5" t="s">
        <v>120</v>
      </c>
      <c r="C11" s="45">
        <v>3.8231499493122101E-2</v>
      </c>
      <c r="D11" s="53">
        <v>3.8231499493122101E-2</v>
      </c>
      <c r="E11" s="53">
        <v>3.0389541760086999E-2</v>
      </c>
      <c r="F11" s="53">
        <v>1.8306389451026899E-2</v>
      </c>
      <c r="G11" s="53">
        <v>9.2408172786235792E-3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0.57191562900000004</v>
      </c>
      <c r="D14" s="54">
        <v>0.54790967291399995</v>
      </c>
      <c r="E14" s="54">
        <v>0.54790967291399995</v>
      </c>
      <c r="F14" s="54">
        <v>0.52659723782500001</v>
      </c>
      <c r="G14" s="54">
        <v>0.52659723782500001</v>
      </c>
      <c r="H14" s="45">
        <v>0.249</v>
      </c>
      <c r="I14" s="55">
        <v>0.249</v>
      </c>
      <c r="J14" s="55">
        <v>0.249</v>
      </c>
      <c r="K14" s="55">
        <v>0.249</v>
      </c>
      <c r="L14" s="45">
        <v>0.36799999999999999</v>
      </c>
      <c r="M14" s="55">
        <v>0.36799999999999999</v>
      </c>
      <c r="N14" s="55">
        <v>0.36799999999999999</v>
      </c>
      <c r="O14" s="55">
        <v>0.36799999999999999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0.33943878879904804</v>
      </c>
      <c r="D15" s="52">
        <f t="shared" si="0"/>
        <v>0.32519096579053397</v>
      </c>
      <c r="E15" s="52">
        <f t="shared" si="0"/>
        <v>0.32519096579053397</v>
      </c>
      <c r="F15" s="52">
        <f t="shared" si="0"/>
        <v>0.31254177981599141</v>
      </c>
      <c r="G15" s="52">
        <f t="shared" si="0"/>
        <v>0.31254177981599141</v>
      </c>
      <c r="H15" s="52">
        <f t="shared" si="0"/>
        <v>0.14778448800000002</v>
      </c>
      <c r="I15" s="52">
        <f t="shared" si="0"/>
        <v>0.14778448800000002</v>
      </c>
      <c r="J15" s="52">
        <f t="shared" si="0"/>
        <v>0.14778448800000002</v>
      </c>
      <c r="K15" s="52">
        <f t="shared" si="0"/>
        <v>0.14778448800000002</v>
      </c>
      <c r="L15" s="52">
        <f t="shared" si="0"/>
        <v>0.218412416</v>
      </c>
      <c r="M15" s="52">
        <f t="shared" si="0"/>
        <v>0.218412416</v>
      </c>
      <c r="N15" s="52">
        <f t="shared" si="0"/>
        <v>0.218412416</v>
      </c>
      <c r="O15" s="52">
        <f t="shared" si="0"/>
        <v>0.218412416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uZ0r195/PImEiKTqGNpdKyZ3oj2cokd2vynGlkfCL6+ZFLAVRoMyP3Cq+qyNAMlKY6ZtE7NpqgZzx+mAdfhA3Q==" saltValue="A8cD6ctrPVFu3uTlJtbD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0.54416471719741799</v>
      </c>
      <c r="D2" s="53">
        <v>0.2381819</v>
      </c>
      <c r="E2" s="53"/>
      <c r="F2" s="53"/>
      <c r="G2" s="53"/>
    </row>
    <row r="3" spans="1:7" x14ac:dyDescent="0.25">
      <c r="B3" s="3" t="s">
        <v>130</v>
      </c>
      <c r="C3" s="53">
        <v>0.40855479240417503</v>
      </c>
      <c r="D3" s="53">
        <v>0.49394759999999999</v>
      </c>
      <c r="E3" s="53"/>
      <c r="F3" s="53"/>
      <c r="G3" s="53"/>
    </row>
    <row r="4" spans="1:7" x14ac:dyDescent="0.25">
      <c r="B4" s="3" t="s">
        <v>131</v>
      </c>
      <c r="C4" s="53">
        <v>2.39869970828295E-2</v>
      </c>
      <c r="D4" s="53">
        <v>0.23271030000000001</v>
      </c>
      <c r="E4" s="53">
        <v>0.89895576238632202</v>
      </c>
      <c r="F4" s="53">
        <v>0.57276380062103305</v>
      </c>
      <c r="G4" s="53"/>
    </row>
    <row r="5" spans="1:7" x14ac:dyDescent="0.25">
      <c r="B5" s="3" t="s">
        <v>132</v>
      </c>
      <c r="C5" s="52">
        <v>2.3293487727642101E-2</v>
      </c>
      <c r="D5" s="52">
        <v>3.5160105675458901E-2</v>
      </c>
      <c r="E5" s="52">
        <f>1-SUM(E2:E4)</f>
        <v>0.10104423761367798</v>
      </c>
      <c r="F5" s="52">
        <f>1-SUM(F2:F4)</f>
        <v>0.42723619937896695</v>
      </c>
      <c r="G5" s="52">
        <f>1-SUM(G2:G4)</f>
        <v>1</v>
      </c>
    </row>
  </sheetData>
  <sheetProtection algorithmName="SHA-512" hashValue="NRnN0t3dDOHVvi6cxaRClwwYxP2k+HfUyTCEsRlP+Ec/v1rwMoh0IemZe/H/zYnDQpLTXvhqgLDVRYG80bCcNg==" saltValue="wp5t4W3LuXpHbJOr3SjCw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6Zoo+B7e7rg8YF6B0zRoBzo9DZjULy6dzFLYrJMllQ739NSe66PZU0UrTK9NItyRKS9/USM3QzMjTtWtbrOcg==" saltValue="AkTU1Gt0WAYHURodl4PnE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VJR7eznqe/aR5CsfjXYnWA2GB4gMbpTEgRabxTpJbgmG3TAmxAiDgFUOfQ3+yI3kYWRK8Wuj6n/bbQ78/gyNUQ==" saltValue="32wYynEZecxkMDxowl/n/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jfiNY/LnR7830nAtCMJs/CoMI5vw49bz83L86+x0SxSoKZ/3xqtyi5mfvxi37tAblLMSQRSv35bJYbOFva7WFA==" saltValue="0ANGAvcEuVo4afUB1hqz3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b4iFPgEB4X73JfHig+HrzIXIIenn1E2AoxEg5tLbxmK/LPsNh0wDxTolAWRrCj1TUg/nOhmqITOBuK4VtnsK3g==" saltValue="uXSHQ2aASlhdX4HZb6Rxd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2024-03-15T03:22:18Z</dcterms:modified>
</cp:coreProperties>
</file>