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4BCBF1FB-410E-47B7-B70A-2BCDFE5234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E115" i="65"/>
  <c r="E114" i="65"/>
  <c r="E61" i="65"/>
  <c r="D112" i="65"/>
  <c r="D111" i="65"/>
  <c r="D58" i="65"/>
  <c r="E62" i="65"/>
  <c r="E8" i="65"/>
  <c r="D59" i="65"/>
  <c r="D5" i="65"/>
  <c r="E9" i="65"/>
  <c r="D6" i="65"/>
  <c r="E7" i="68"/>
  <c r="E5" i="71" l="1"/>
  <c r="F5" i="71"/>
  <c r="G5" i="71"/>
  <c r="D5" i="71"/>
  <c r="D3" i="71"/>
  <c r="E3" i="71"/>
  <c r="F3" i="71"/>
  <c r="G3" i="71"/>
  <c r="E19" i="70"/>
  <c r="F52" i="68" l="1"/>
  <c r="E52" i="68"/>
  <c r="F29" i="68"/>
  <c r="E29" i="68"/>
  <c r="F6" i="68"/>
  <c r="E6" i="68"/>
  <c r="F98" i="65"/>
  <c r="F99" i="65"/>
  <c r="G101" i="65"/>
  <c r="G102" i="65"/>
  <c r="D42" i="69"/>
  <c r="C42" i="69"/>
  <c r="D27" i="69"/>
  <c r="C27" i="69"/>
  <c r="D12" i="69"/>
  <c r="C12" i="69"/>
  <c r="E54" i="68"/>
  <c r="F54" i="68"/>
  <c r="F53" i="68"/>
  <c r="E53" i="68"/>
  <c r="E30" i="68"/>
  <c r="F30" i="68"/>
  <c r="E31" i="68"/>
  <c r="F31" i="68"/>
  <c r="F7" i="68"/>
  <c r="F8" i="68"/>
  <c r="E8" i="68"/>
  <c r="F67" i="70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49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26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1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57" i="72"/>
  <c r="E69" i="72"/>
  <c r="D113" i="72"/>
  <c r="E113" i="72"/>
  <c r="D114" i="72"/>
  <c r="E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D59" i="72"/>
  <c r="E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E42" i="69"/>
  <c r="F42" i="69"/>
  <c r="D40" i="69"/>
  <c r="E40" i="69"/>
  <c r="F40" i="69"/>
  <c r="C40" i="69"/>
  <c r="D38" i="69"/>
  <c r="E38" i="69"/>
  <c r="F38" i="69"/>
  <c r="C38" i="69"/>
  <c r="D36" i="69"/>
  <c r="E36" i="69"/>
  <c r="F36" i="69"/>
  <c r="C36" i="69"/>
  <c r="E34" i="69"/>
  <c r="F34" i="69"/>
  <c r="E32" i="69"/>
  <c r="F32" i="69"/>
  <c r="E27" i="69"/>
  <c r="F27" i="69"/>
  <c r="D25" i="69"/>
  <c r="E25" i="69"/>
  <c r="F25" i="69"/>
  <c r="C25" i="69"/>
  <c r="D23" i="69"/>
  <c r="E23" i="69"/>
  <c r="F23" i="69"/>
  <c r="C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9B60915C-9DC7-452C-A25F-82512A9FA27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D2" authorId="0" shapeId="0" xr:uid="{44C05D2A-2BB8-472A-99EC-74F2EBDC7C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4" authorId="0" shapeId="0" xr:uid="{C635C58A-DBE4-4D74-B947-04C6F326EDF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C6" authorId="0" shapeId="0" xr:uid="{79B90374-450C-434F-BB11-54814581752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6" authorId="0" shapeId="0" xr:uid="{DCAB2595-F407-407E-85C6-6609F58546B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A8" authorId="0" shapeId="0" xr:uid="{11B67B1C-8823-41A6-B731-DCF1B2BCFFD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D8" authorId="0" shapeId="0" xr:uid="{8D78ABEA-DFC9-4DA4-82E3-3D7F9154C7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A10" authorId="0" shapeId="0" xr:uid="{54AE240B-46E4-417B-8A44-9BF9767FE91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10" authorId="0" shapeId="0" xr:uid="{240A4941-0DD4-481B-9975-258AE1A21EA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D10" authorId="0" shapeId="0" xr:uid="{66ED6475-6D1A-4228-95AF-FB9345FC81E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12" authorId="0" shapeId="0" xr:uid="{88CBC48A-0BDA-4B1A-A186-E99898D3CA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27" authorId="0" shapeId="0" xr:uid="{999CCA29-D18D-4E44-AEB4-0646B11A58C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27" authorId="0" shapeId="0" xr:uid="{5B94BDD8-4C90-4735-A14A-CC186FF7AF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42" authorId="0" shapeId="0" xr:uid="{576CDE1E-A6D0-4CDA-BF00-FB52595AFF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42" authorId="0" shapeId="0" xr:uid="{E0346947-8CC5-40A1-B68C-5DF00563CD7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8" authorId="0" shapeId="0" xr:uid="{65593C23-FEB7-41D1-B689-F0C2C2521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8" authorId="0" shapeId="0" xr:uid="{987E14C9-18BF-4C5F-85A8-CEA30D14FB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8" authorId="0" shapeId="0" xr:uid="{847C037C-9DE7-4DF2-A9E7-B3ABE103DC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9" authorId="0" shapeId="0" xr:uid="{109BA7E5-52AF-4851-9C86-5A21914DFC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9" authorId="0" shapeId="0" xr:uid="{1A3968A5-C1B0-4C82-B2B9-A9E890FBD3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9" authorId="0" shapeId="0" xr:uid="{CC3EFF08-B725-49A8-A7E8-4300DA2241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9" authorId="0" shapeId="0" xr:uid="{8AF3F5FB-DF99-4A52-9117-0E416B5AF3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14" authorId="0" shapeId="0" xr:uid="{158F1282-4ACA-46AD-9868-5AEBAD63EEE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not statistically significant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F15" authorId="0" shapeId="0" xr:uid="{019608A3-DBD7-4088-A019-88D55E8A00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5B060D4D-62CC-4E6D-9A87-EACB02D6AC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32EEF4C8-C64A-4E7D-A3AD-260F5588C16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FBA0FAA1-CE6E-46E0-96A8-8D404DB6A6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B8A1C52E-C890-4A9B-B1AD-C76267FA56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9104A160-28E8-4F88-9D4A-6B44D8C39CB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7E6155E-3B4C-42CA-BA51-867C1ADA79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FFC3133C-222E-4274-9A8C-0195CEB262F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G14" authorId="0" shapeId="0" xr:uid="{81662EE4-086E-4C31-B666-884E2A71233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G16" authorId="0" shapeId="0" xr:uid="{CE5CA0FB-5D9F-4BC2-BD80-085F713374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G18" authorId="0" shapeId="0" xr:uid="{7D8904F8-22BA-43BC-952B-ABA7BFBCD23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H18" authorId="0" shapeId="0" xr:uid="{5E9CA9AE-30D9-4E55-BC85-AE7BF4194D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G20" authorId="0" shapeId="0" xr:uid="{14DE530C-B409-4786-B57A-D1FD22CCB1B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H20" authorId="0" shapeId="0" xr:uid="{732D832E-8857-4504-92B8-FB6ECC7B31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D8E0FEF3-4E91-4182-94E8-DAEBBBCD11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E43" authorId="0" shapeId="0" xr:uid="{DE46F59F-54E1-462C-8812-4F243BBF375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F43" authorId="0" shapeId="0" xr:uid="{B7F82025-C8D6-4E16-B0DA-BF94979DC87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G43" authorId="0" shapeId="0" xr:uid="{4FD4B4D9-D202-4608-81C8-CC90B10D074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H43" authorId="0" shapeId="0" xr:uid="{8FBF9B5D-538F-4F20-8538-0DFF2439461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E44" authorId="0" shapeId="0" xr:uid="{F1DBB424-9673-4FD5-89E3-13506D3251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F44" authorId="0" shapeId="0" xr:uid="{A60A5CDA-7EA1-4FD6-8318-337BD8DFF6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G44" authorId="0" shapeId="0" xr:uid="{9B6AECBF-AB56-413E-A1F6-78BD679C65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H44" authorId="0" shapeId="0" xr:uid="{0D30F871-EADF-4BB7-922D-3014A19E599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D47" authorId="0" shapeId="0" xr:uid="{3D8C4970-53FD-4C9B-B410-D47EC3A43F4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infact 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12F2EEE6-533B-4787-8DDA-3A4259801A9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A75F38E6-4C7F-42DF-B6B7-5DB49A5860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028AA910-03EC-4AA1-A196-47D6A2928D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F916A80C-9036-44BA-BA53-A64166F12D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1D2E9756-AD3F-487F-AEB3-52CD33C656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0039117A-F4AF-460E-86AA-FF0E276028D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F6671F0A-1C3B-42B4-AA07-5708408F6E7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293C5AEB-8E92-4753-B17D-C1CBF2B8198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G58" authorId="0" shapeId="0" xr:uid="{A7F88D9F-CA43-4B93-A209-3600134492E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H58" authorId="0" shapeId="0" xr:uid="{7F627F9E-77F4-4475-B9B3-C13E6C4B755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G59" authorId="0" shapeId="0" xr:uid="{4C3D88AF-60AC-4228-963C-6B6095068C8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H59" authorId="0" shapeId="0" xr:uid="{A6B9DD04-FFC7-4C26-8D1C-78536C86CD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13" authorId="0" shapeId="0" xr:uid="{4F5C32C0-9568-4FD3-ABE1-6850AC0D2DB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14" authorId="0" shapeId="0" xr:uid="{64F649C8-9293-452F-8B56-8EED9D88A4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D4B98DE8-70F7-41EA-857C-64560725C4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0A20A3DC-E240-4F65-97D1-530CF4E2286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6BEF88EE-50F9-440E-A1E6-6B0C2812DDF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5" authorId="0" shapeId="0" xr:uid="{A3EA8024-DDFB-4286-A4A7-582523F063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5" authorId="0" shapeId="0" xr:uid="{47C4FD9F-6BDF-4783-9FD5-EFCEFD8A2A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5" authorId="0" shapeId="0" xr:uid="{B2E9ABB6-340B-40C4-9D72-A447C8B613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D7" authorId="0" shapeId="0" xr:uid="{4358C7B6-C501-4880-855F-7CA29DA737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7" authorId="0" shapeId="0" xr:uid="{9DE073AA-19B0-4401-B793-88A389EDA5C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7" authorId="0" shapeId="0" xr:uid="{6A7E01EF-1335-436B-AD64-1593E6A6AC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7" authorId="0" shapeId="0" xr:uid="{F0B38531-765B-4D40-809E-FB6722D437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6" authorId="0" shapeId="0" xr:uid="{85919463-9389-4EB1-A892-B0469EA22AB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8" authorId="0" shapeId="0" xr:uid="{89A6A1FD-59A3-4CBE-9CBA-66FD953508D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9" authorId="0" shapeId="0" xr:uid="{94FE9A29-01C5-42AB-AA9A-50C88AB996C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F29" authorId="0" shapeId="0" xr:uid="{633FCCD9-99AA-446A-A3BF-99EC3520B31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5B222FB9-CC7D-42EA-AF2A-DD1CE926E21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59" authorId="0" shapeId="0" xr:uid="{919CF019-B244-41DA-872A-17DB2800EC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1" authorId="0" shapeId="0" xr:uid="{74EF5F2F-A0EB-439F-92D2-322A9B8EA23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2" authorId="0" shapeId="0" xr:uid="{24789F4F-4C41-4BD1-BF1B-435040013A8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6375BB7A-AF6A-4728-B279-EE39144FF26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112" authorId="0" shapeId="0" xr:uid="{196D5F32-BE62-4E77-A3C5-8A425EF393F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4" authorId="0" shapeId="0" xr:uid="{492C82C8-6FE9-4F2E-9B57-258068073F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5" authorId="0" shapeId="0" xr:uid="{7FB8F1E6-5AE6-4DA8-B4F8-6829BE71D4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<sst xmlns="http://schemas.openxmlformats.org/spreadsheetml/2006/main" count="2092" uniqueCount="337">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</sst>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1" t="s">
        <v>5</v>
      </c>
      <c r="C1" s="31" t="s">
        <v>66</v>
      </c>
    </row>
    <row r="2" spans="1:3" ht="15.9" customHeight="1" x14ac:dyDescent="0.3">
      <c r="A2" s="8" t="s">
        <v>14</v>
      </c>
      <c r="B2" s="31"/>
      <c r="C2" s="31"/>
    </row>
    <row r="3" spans="1:3" ht="15.9" customHeight="1" x14ac:dyDescent="0.3">
      <c r="A3" s="1"/>
      <c r="B3" s="5" t="s">
        <v>15</v>
      </c>
      <c r="C3" s="49">
        <v>2021</v>
      </c>
    </row>
    <row r="4" spans="1:3" ht="15.9" customHeight="1" x14ac:dyDescent="0.3">
      <c r="A4" s="1"/>
      <c r="B4" s="5" t="s">
        <v>16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/>
    </row>
    <row r="8" spans="1:3" ht="15" customHeight="1" x14ac:dyDescent="0.25">
      <c r="B8" s="5" t="s">
        <v>19</v>
      </c>
      <c r="C8" s="52"/>
    </row>
    <row r="9" spans="1:3" ht="15" customHeight="1" x14ac:dyDescent="0.25">
      <c r="B9" s="5" t="s">
        <v>20</v>
      </c>
      <c r="C9" s="53"/>
    </row>
    <row r="10" spans="1:3" ht="15" customHeight="1" x14ac:dyDescent="0.25">
      <c r="B10" s="5" t="s">
        <v>21</v>
      </c>
      <c r="C10" s="53"/>
    </row>
    <row r="11" spans="1:3" ht="15" customHeight="1" x14ac:dyDescent="0.25">
      <c r="B11" s="5" t="s">
        <v>22</v>
      </c>
      <c r="C11" s="53"/>
    </row>
    <row r="12" spans="1:3" ht="15" customHeight="1" x14ac:dyDescent="0.25">
      <c r="B12" s="5" t="s">
        <v>23</v>
      </c>
      <c r="C12" s="53"/>
    </row>
    <row r="13" spans="1:3" ht="15" customHeight="1" x14ac:dyDescent="0.25">
      <c r="B13" s="5" t="s">
        <v>24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/>
    </row>
    <row r="17" spans="1:3" ht="15" customHeight="1" x14ac:dyDescent="0.25">
      <c r="B17" s="5" t="s">
        <v>27</v>
      </c>
      <c r="C17" s="53"/>
    </row>
    <row r="18" spans="1:3" ht="15" customHeight="1" x14ac:dyDescent="0.25">
      <c r="B18" s="5" t="s">
        <v>28</v>
      </c>
      <c r="C18" s="53"/>
    </row>
    <row r="19" spans="1:3" ht="15" customHeight="1" x14ac:dyDescent="0.25">
      <c r="B19" s="5" t="s">
        <v>29</v>
      </c>
      <c r="C19" s="53"/>
    </row>
    <row r="20" spans="1:3" ht="15" customHeight="1" x14ac:dyDescent="0.25">
      <c r="B20" s="5" t="s">
        <v>30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/>
    </row>
    <row r="24" spans="1:3" ht="15" customHeight="1" x14ac:dyDescent="0.25">
      <c r="B24" s="15" t="s">
        <v>33</v>
      </c>
      <c r="C24" s="53"/>
    </row>
    <row r="25" spans="1:3" ht="15" customHeight="1" x14ac:dyDescent="0.25">
      <c r="B25" s="15" t="s">
        <v>34</v>
      </c>
      <c r="C25" s="53"/>
    </row>
    <row r="26" spans="1:3" ht="15" customHeight="1" x14ac:dyDescent="0.25">
      <c r="B26" s="15" t="s">
        <v>35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3"/>
    </row>
    <row r="30" spans="1:3" ht="14.25" customHeight="1" x14ac:dyDescent="0.25">
      <c r="B30" s="25" t="s">
        <v>38</v>
      </c>
      <c r="C30" s="116"/>
    </row>
    <row r="31" spans="1:3" ht="14.25" customHeight="1" x14ac:dyDescent="0.25">
      <c r="B31" s="25" t="s">
        <v>39</v>
      </c>
      <c r="C31" s="116"/>
    </row>
    <row r="32" spans="1:3" ht="14.25" customHeight="1" x14ac:dyDescent="0.25">
      <c r="B32" s="25" t="s">
        <v>40</v>
      </c>
      <c r="C32" s="116"/>
    </row>
    <row r="33" spans="1:5" ht="13" x14ac:dyDescent="0.25">
      <c r="B33" s="27" t="s">
        <v>41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1"/>
    </row>
    <row r="38" spans="1:5" ht="15" customHeight="1" x14ac:dyDescent="0.25">
      <c r="B38" s="11" t="s">
        <v>45</v>
      </c>
      <c r="C38" s="51"/>
      <c r="D38" s="12"/>
      <c r="E38" s="13"/>
    </row>
    <row r="39" spans="1:5" ht="15" customHeight="1" x14ac:dyDescent="0.25">
      <c r="B39" s="11" t="s">
        <v>46</v>
      </c>
      <c r="C39" s="51"/>
      <c r="D39" s="12"/>
      <c r="E39" s="12"/>
    </row>
    <row r="40" spans="1:5" ht="15" customHeight="1" x14ac:dyDescent="0.25">
      <c r="B40" s="11" t="s">
        <v>47</v>
      </c>
      <c r="C40" s="117"/>
    </row>
    <row r="41" spans="1:5" ht="15" customHeight="1" x14ac:dyDescent="0.25">
      <c r="B41" s="11" t="s">
        <v>48</v>
      </c>
      <c r="C41" s="53"/>
    </row>
    <row r="42" spans="1:5" ht="15" customHeight="1" x14ac:dyDescent="0.25">
      <c r="B42" s="11" t="s">
        <v>49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/>
      <c r="D45" s="12"/>
    </row>
    <row r="46" spans="1:5" ht="15.75" customHeight="1" x14ac:dyDescent="0.25">
      <c r="B46" s="11" t="s">
        <v>52</v>
      </c>
      <c r="C46" s="53"/>
      <c r="D46" s="12"/>
    </row>
    <row r="47" spans="1:5" ht="15.75" customHeight="1" x14ac:dyDescent="0.25">
      <c r="B47" s="11" t="s">
        <v>53</v>
      </c>
      <c r="C47" s="53"/>
      <c r="D47" s="12"/>
      <c r="E47" s="13"/>
    </row>
    <row r="48" spans="1:5" ht="15" customHeight="1" x14ac:dyDescent="0.25">
      <c r="B48" s="11" t="s">
        <v>54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17"/>
      <c r="D51" s="12"/>
    </row>
    <row r="52" spans="1:4" ht="15" customHeight="1" x14ac:dyDescent="0.25">
      <c r="B52" s="11" t="s">
        <v>57</v>
      </c>
      <c r="C52" s="117"/>
    </row>
    <row r="53" spans="1:4" ht="15.75" customHeight="1" x14ac:dyDescent="0.25">
      <c r="B53" s="11" t="s">
        <v>58</v>
      </c>
      <c r="C53" s="117"/>
    </row>
    <row r="54" spans="1:4" ht="15.75" customHeight="1" x14ac:dyDescent="0.25">
      <c r="B54" s="11" t="s">
        <v>59</v>
      </c>
      <c r="C54" s="117"/>
    </row>
    <row r="55" spans="1:4" ht="15.75" customHeight="1" x14ac:dyDescent="0.25">
      <c r="B55" s="11" t="s">
        <v>60</v>
      </c>
      <c r="C55" s="117"/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3"/>
    </row>
    <row r="59" spans="1:4" ht="15.75" customHeight="1" x14ac:dyDescent="0.25">
      <c r="B59" s="11" t="s">
        <v>63</v>
      </c>
      <c r="C59" s="53"/>
    </row>
    <row r="60" spans="1:4" ht="15.75" customHeight="1" x14ac:dyDescent="0.25">
      <c r="B60" s="11" t="s">
        <v>64</v>
      </c>
      <c r="C60" s="53"/>
    </row>
    <row r="61" spans="1:4" ht="15.75" customHeight="1" x14ac:dyDescent="0.25">
      <c r="B61" s="11" t="s">
        <v>65</v>
      </c>
      <c r="C61" s="53"/>
    </row>
    <row r="62" spans="1:4" ht="15.75" customHeight="1" x14ac:dyDescent="0.25">
      <c r="B62" s="11" t="s">
        <v>67</v>
      </c>
      <c r="C62" s="52"/>
    </row>
    <row r="63" spans="1:4" ht="15.75" customHeight="1" x14ac:dyDescent="0.3">
      <c r="A63" s="4"/>
    </row>
  </sheetData>
  <sheetProtection algorithmName="SHA-512" hashValue="gIRI08v4CCKQLjk7wxrJoUamow3TrnplDl+7ghQQQEwBoTEpI+AQhLKAYNJENXu5b1x6wBrWyx0PY5d4+TE52w==" saltValue="Bn+o+7ken+ZhkLpTJVppP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160</v>
      </c>
      <c r="B1" s="41" t="str">
        <f>"Couverture de l'année de référence ("&amp;start_year&amp;")"</f>
        <v>Couverture de l'année de référence (2021)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53"/>
      <c r="C2" s="113">
        <v>0.95</v>
      </c>
      <c r="D2" s="114"/>
      <c r="E2" s="65" t="s">
        <v>201</v>
      </c>
      <c r="F2" s="113">
        <v>1</v>
      </c>
      <c r="G2" s="113">
        <v>1</v>
      </c>
    </row>
    <row r="3" spans="1:7" ht="15.75" customHeight="1" x14ac:dyDescent="0.25">
      <c r="A3" s="40" t="s">
        <v>169</v>
      </c>
      <c r="B3" s="53"/>
      <c r="C3" s="113">
        <v>0.95</v>
      </c>
      <c r="D3" s="114"/>
      <c r="E3" s="65" t="s">
        <v>201</v>
      </c>
      <c r="F3" s="113">
        <v>1</v>
      </c>
      <c r="G3" s="113">
        <v>1</v>
      </c>
    </row>
    <row r="4" spans="1:7" ht="15.75" customHeight="1" x14ac:dyDescent="0.25">
      <c r="A4" s="40" t="s">
        <v>170</v>
      </c>
      <c r="B4" s="118"/>
      <c r="C4" s="113">
        <v>0.95</v>
      </c>
      <c r="D4" s="114"/>
      <c r="E4" s="65" t="s">
        <v>201</v>
      </c>
      <c r="F4" s="113">
        <v>1</v>
      </c>
      <c r="G4" s="113">
        <v>1</v>
      </c>
    </row>
    <row r="5" spans="1:7" ht="15.75" customHeight="1" x14ac:dyDescent="0.25">
      <c r="A5" s="40" t="s">
        <v>171</v>
      </c>
      <c r="B5" s="118"/>
      <c r="C5" s="113">
        <v>0.95</v>
      </c>
      <c r="D5" s="114"/>
      <c r="E5" s="65" t="s">
        <v>201</v>
      </c>
      <c r="F5" s="113">
        <v>1</v>
      </c>
      <c r="G5" s="113">
        <v>1</v>
      </c>
    </row>
    <row r="6" spans="1:7" ht="15.75" customHeight="1" x14ac:dyDescent="0.25">
      <c r="A6" s="40" t="s">
        <v>172</v>
      </c>
      <c r="B6" s="118"/>
      <c r="C6" s="113">
        <v>0.95</v>
      </c>
      <c r="D6" s="114"/>
      <c r="E6" s="65" t="s">
        <v>201</v>
      </c>
      <c r="F6" s="113">
        <v>1</v>
      </c>
      <c r="G6" s="113">
        <v>1</v>
      </c>
    </row>
    <row r="7" spans="1:7" ht="15.75" customHeight="1" x14ac:dyDescent="0.25">
      <c r="A7" s="40" t="s">
        <v>173</v>
      </c>
      <c r="B7" s="118"/>
      <c r="C7" s="113">
        <v>0.95</v>
      </c>
      <c r="D7" s="114"/>
      <c r="E7" s="65" t="s">
        <v>201</v>
      </c>
      <c r="F7" s="113">
        <v>1</v>
      </c>
      <c r="G7" s="113">
        <v>1</v>
      </c>
    </row>
    <row r="8" spans="1:7" ht="15.75" customHeight="1" x14ac:dyDescent="0.25">
      <c r="A8" s="40" t="s">
        <v>174</v>
      </c>
      <c r="B8" s="118"/>
      <c r="C8" s="113">
        <v>0.95</v>
      </c>
      <c r="D8" s="114"/>
      <c r="E8" s="65" t="s">
        <v>201</v>
      </c>
      <c r="F8" s="113">
        <v>1</v>
      </c>
      <c r="G8" s="113">
        <v>1</v>
      </c>
    </row>
    <row r="9" spans="1:7" ht="15.75" customHeight="1" x14ac:dyDescent="0.25">
      <c r="A9" s="40" t="s">
        <v>175</v>
      </c>
      <c r="B9" s="118"/>
      <c r="C9" s="113">
        <v>0.95</v>
      </c>
      <c r="D9" s="114"/>
      <c r="E9" s="65" t="s">
        <v>201</v>
      </c>
      <c r="F9" s="113">
        <v>1</v>
      </c>
      <c r="G9" s="113">
        <v>1</v>
      </c>
    </row>
    <row r="10" spans="1:7" ht="15.75" customHeight="1" x14ac:dyDescent="0.25">
      <c r="A10" s="46" t="s">
        <v>176</v>
      </c>
      <c r="B10" s="53"/>
      <c r="C10" s="113">
        <v>0.95</v>
      </c>
      <c r="D10" s="114"/>
      <c r="E10" s="65" t="s">
        <v>201</v>
      </c>
      <c r="F10" s="113">
        <v>1</v>
      </c>
      <c r="G10" s="113">
        <v>1</v>
      </c>
    </row>
    <row r="11" spans="1:7" ht="15.75" customHeight="1" x14ac:dyDescent="0.25">
      <c r="A11" s="46" t="s">
        <v>177</v>
      </c>
      <c r="B11" s="118">
        <v>0</v>
      </c>
      <c r="C11" s="113">
        <v>0.95</v>
      </c>
      <c r="D11" s="114"/>
      <c r="E11" s="65" t="s">
        <v>201</v>
      </c>
      <c r="F11" s="113">
        <v>1</v>
      </c>
      <c r="G11" s="113">
        <v>1</v>
      </c>
    </row>
    <row r="12" spans="1:7" ht="15.75" customHeight="1" x14ac:dyDescent="0.25">
      <c r="A12" s="46" t="s">
        <v>178</v>
      </c>
      <c r="B12" s="118">
        <v>0</v>
      </c>
      <c r="C12" s="113">
        <v>0.95</v>
      </c>
      <c r="D12" s="114"/>
      <c r="E12" s="65" t="s">
        <v>201</v>
      </c>
      <c r="F12" s="113">
        <v>1</v>
      </c>
      <c r="G12" s="113">
        <v>1</v>
      </c>
    </row>
    <row r="13" spans="1:7" ht="15.75" customHeight="1" x14ac:dyDescent="0.25">
      <c r="A13" s="46" t="s">
        <v>179</v>
      </c>
      <c r="B13" s="118">
        <v>0</v>
      </c>
      <c r="C13" s="113">
        <v>0.95</v>
      </c>
      <c r="D13" s="114"/>
      <c r="E13" s="65" t="s">
        <v>201</v>
      </c>
      <c r="F13" s="113">
        <v>1</v>
      </c>
      <c r="G13" s="113">
        <v>1</v>
      </c>
    </row>
    <row r="14" spans="1:7" ht="15.75" customHeight="1" x14ac:dyDescent="0.25">
      <c r="A14" s="5" t="s">
        <v>180</v>
      </c>
      <c r="B14" s="53"/>
      <c r="C14" s="113">
        <v>0.95</v>
      </c>
      <c r="D14" s="114"/>
      <c r="E14" s="65" t="s">
        <v>201</v>
      </c>
      <c r="F14" s="113">
        <v>1</v>
      </c>
      <c r="G14" s="113">
        <v>1</v>
      </c>
    </row>
    <row r="15" spans="1:7" ht="15.75" customHeight="1" x14ac:dyDescent="0.25">
      <c r="A15" s="5" t="s">
        <v>181</v>
      </c>
      <c r="B15" s="118">
        <v>0</v>
      </c>
      <c r="C15" s="113">
        <v>0.95</v>
      </c>
      <c r="D15" s="114"/>
      <c r="E15" s="65" t="s">
        <v>201</v>
      </c>
      <c r="F15" s="113">
        <v>1</v>
      </c>
      <c r="G15" s="113">
        <v>1</v>
      </c>
    </row>
    <row r="16" spans="1:7" ht="15.75" customHeight="1" x14ac:dyDescent="0.25">
      <c r="A16" s="40" t="s">
        <v>182</v>
      </c>
      <c r="B16" s="53"/>
      <c r="C16" s="113">
        <v>0.95</v>
      </c>
      <c r="D16" s="114"/>
      <c r="E16" s="65" t="s">
        <v>201</v>
      </c>
      <c r="F16" s="113">
        <v>1</v>
      </c>
      <c r="G16" s="113">
        <v>1</v>
      </c>
    </row>
    <row r="17" spans="1:7" ht="15.75" customHeight="1" x14ac:dyDescent="0.25">
      <c r="A17" s="40" t="s">
        <v>183</v>
      </c>
      <c r="B17" s="118"/>
      <c r="C17" s="113">
        <v>0.95</v>
      </c>
      <c r="D17" s="114"/>
      <c r="E17" s="65" t="s">
        <v>201</v>
      </c>
      <c r="F17" s="113">
        <v>1</v>
      </c>
      <c r="G17" s="113">
        <v>1</v>
      </c>
    </row>
    <row r="18" spans="1:7" ht="15.9" customHeight="1" x14ac:dyDescent="0.25">
      <c r="A18" s="40" t="s">
        <v>157</v>
      </c>
      <c r="B18" s="118"/>
      <c r="C18" s="113">
        <v>0.95</v>
      </c>
      <c r="D18" s="114"/>
      <c r="E18" s="65" t="s">
        <v>201</v>
      </c>
      <c r="F18" s="113">
        <v>1</v>
      </c>
      <c r="G18" s="113">
        <v>1</v>
      </c>
    </row>
    <row r="19" spans="1:7" ht="15.75" customHeight="1" x14ac:dyDescent="0.25">
      <c r="A19" s="40" t="s">
        <v>158</v>
      </c>
      <c r="B19" s="118"/>
      <c r="C19" s="113">
        <v>0.95</v>
      </c>
      <c r="D19" s="114"/>
      <c r="E19" s="65" t="s">
        <v>201</v>
      </c>
      <c r="F19" s="113">
        <v>1</v>
      </c>
      <c r="G19" s="113">
        <v>1</v>
      </c>
    </row>
    <row r="20" spans="1:7" ht="15.75" customHeight="1" x14ac:dyDescent="0.25">
      <c r="A20" s="40" t="s">
        <v>159</v>
      </c>
      <c r="B20" s="118">
        <v>0</v>
      </c>
      <c r="C20" s="113">
        <v>0.95</v>
      </c>
      <c r="D20" s="114"/>
      <c r="E20" s="65" t="s">
        <v>201</v>
      </c>
      <c r="F20" s="113">
        <v>1</v>
      </c>
      <c r="G20" s="113">
        <v>1</v>
      </c>
    </row>
    <row r="21" spans="1:7" ht="15.75" customHeight="1" x14ac:dyDescent="0.25">
      <c r="A21" s="40" t="s">
        <v>184</v>
      </c>
      <c r="B21" s="53"/>
      <c r="C21" s="113">
        <v>0.95</v>
      </c>
      <c r="D21" s="114"/>
      <c r="E21" s="65" t="s">
        <v>201</v>
      </c>
      <c r="F21" s="113">
        <v>1</v>
      </c>
      <c r="G21" s="113">
        <v>1</v>
      </c>
    </row>
    <row r="22" spans="1:7" ht="15.75" customHeight="1" x14ac:dyDescent="0.25">
      <c r="A22" s="40" t="s">
        <v>185</v>
      </c>
      <c r="B22" s="118">
        <v>0</v>
      </c>
      <c r="C22" s="113">
        <v>0.95</v>
      </c>
      <c r="D22" s="114"/>
      <c r="E22" s="65" t="s">
        <v>201</v>
      </c>
      <c r="F22" s="113">
        <v>1</v>
      </c>
      <c r="G22" s="113">
        <v>1</v>
      </c>
    </row>
    <row r="23" spans="1:7" ht="15.75" customHeight="1" x14ac:dyDescent="0.25">
      <c r="A23" s="40" t="s">
        <v>186</v>
      </c>
      <c r="B23" s="118"/>
      <c r="C23" s="113">
        <v>0.95</v>
      </c>
      <c r="D23" s="114"/>
      <c r="E23" s="65" t="s">
        <v>201</v>
      </c>
      <c r="F23" s="113">
        <v>1</v>
      </c>
      <c r="G23" s="113">
        <v>1</v>
      </c>
    </row>
    <row r="24" spans="1:7" ht="15.75" customHeight="1" x14ac:dyDescent="0.25">
      <c r="A24" s="40" t="s">
        <v>187</v>
      </c>
      <c r="B24" s="53"/>
      <c r="C24" s="113">
        <v>0.95</v>
      </c>
      <c r="D24" s="114"/>
      <c r="E24" s="65" t="s">
        <v>201</v>
      </c>
      <c r="F24" s="113">
        <v>1</v>
      </c>
      <c r="G24" s="113">
        <v>1</v>
      </c>
    </row>
    <row r="25" spans="1:7" ht="15.75" customHeight="1" x14ac:dyDescent="0.25">
      <c r="A25" s="40" t="s">
        <v>188</v>
      </c>
      <c r="B25" s="118"/>
      <c r="C25" s="113">
        <v>0.95</v>
      </c>
      <c r="D25" s="114"/>
      <c r="E25" s="65" t="s">
        <v>201</v>
      </c>
      <c r="F25" s="113">
        <v>1</v>
      </c>
      <c r="G25" s="113">
        <v>1</v>
      </c>
    </row>
    <row r="26" spans="1:7" ht="15.75" customHeight="1" x14ac:dyDescent="0.25">
      <c r="A26" s="40" t="s">
        <v>189</v>
      </c>
      <c r="B26" s="53"/>
      <c r="C26" s="113">
        <v>0.95</v>
      </c>
      <c r="D26" s="114"/>
      <c r="E26" s="65" t="s">
        <v>201</v>
      </c>
      <c r="F26" s="113">
        <v>1</v>
      </c>
      <c r="G26" s="113">
        <v>1</v>
      </c>
    </row>
    <row r="27" spans="1:7" ht="15.75" customHeight="1" x14ac:dyDescent="0.25">
      <c r="A27" s="40" t="s">
        <v>190</v>
      </c>
      <c r="B27" s="53"/>
      <c r="C27" s="113">
        <v>0.95</v>
      </c>
      <c r="D27" s="114"/>
      <c r="E27" s="65" t="s">
        <v>201</v>
      </c>
      <c r="F27" s="113">
        <v>1</v>
      </c>
      <c r="G27" s="113">
        <v>1</v>
      </c>
    </row>
    <row r="28" spans="1:7" ht="15.75" customHeight="1" x14ac:dyDescent="0.25">
      <c r="A28" s="40" t="s">
        <v>191</v>
      </c>
      <c r="B28" s="53"/>
      <c r="C28" s="113">
        <v>0.95</v>
      </c>
      <c r="D28" s="114"/>
      <c r="E28" s="65" t="s">
        <v>201</v>
      </c>
      <c r="F28" s="113">
        <v>1</v>
      </c>
      <c r="G28" s="113">
        <v>1</v>
      </c>
    </row>
    <row r="29" spans="1:7" ht="15.75" customHeight="1" x14ac:dyDescent="0.25">
      <c r="A29" s="40" t="s">
        <v>192</v>
      </c>
      <c r="B29" s="53"/>
      <c r="C29" s="113">
        <v>0.95</v>
      </c>
      <c r="D29" s="114"/>
      <c r="E29" s="65" t="s">
        <v>201</v>
      </c>
      <c r="F29" s="113">
        <v>1</v>
      </c>
      <c r="G29" s="113">
        <v>1</v>
      </c>
    </row>
    <row r="30" spans="1:7" ht="15.75" customHeight="1" x14ac:dyDescent="0.25">
      <c r="A30" s="40" t="s">
        <v>205</v>
      </c>
      <c r="B30" s="118">
        <v>0</v>
      </c>
      <c r="C30" s="113">
        <v>0.95</v>
      </c>
      <c r="D30" s="114">
        <v>99</v>
      </c>
      <c r="E30" s="65" t="s">
        <v>201</v>
      </c>
      <c r="F30" s="113">
        <v>1</v>
      </c>
      <c r="G30" s="113">
        <v>1</v>
      </c>
    </row>
    <row r="31" spans="1:7" ht="15.75" customHeight="1" x14ac:dyDescent="0.25">
      <c r="A31" s="40" t="s">
        <v>161</v>
      </c>
      <c r="B31" s="53"/>
      <c r="C31" s="113">
        <v>0.95</v>
      </c>
      <c r="D31" s="114"/>
      <c r="E31" s="65" t="s">
        <v>201</v>
      </c>
      <c r="F31" s="113">
        <v>1</v>
      </c>
      <c r="G31" s="113">
        <v>1</v>
      </c>
    </row>
    <row r="32" spans="1:7" ht="15.75" customHeight="1" x14ac:dyDescent="0.25">
      <c r="A32" s="40" t="s">
        <v>193</v>
      </c>
      <c r="B32" s="53"/>
      <c r="C32" s="113">
        <v>0.95</v>
      </c>
      <c r="D32" s="114"/>
      <c r="E32" s="65" t="s">
        <v>201</v>
      </c>
      <c r="F32" s="113">
        <v>1</v>
      </c>
      <c r="G32" s="113">
        <v>1</v>
      </c>
    </row>
    <row r="33" spans="1:7" ht="15.75" customHeight="1" x14ac:dyDescent="0.25">
      <c r="A33" s="40" t="s">
        <v>194</v>
      </c>
      <c r="B33" s="53"/>
      <c r="C33" s="113">
        <v>0.95</v>
      </c>
      <c r="D33" s="114">
        <v>99</v>
      </c>
      <c r="E33" s="65" t="s">
        <v>201</v>
      </c>
      <c r="F33" s="113">
        <v>1</v>
      </c>
      <c r="G33" s="113">
        <v>1</v>
      </c>
    </row>
    <row r="34" spans="1:7" ht="15.75" customHeight="1" x14ac:dyDescent="0.25">
      <c r="A34" s="40" t="s">
        <v>195</v>
      </c>
      <c r="B34" s="53"/>
      <c r="C34" s="113">
        <v>0.95</v>
      </c>
      <c r="D34" s="114">
        <v>99</v>
      </c>
      <c r="E34" s="65" t="s">
        <v>201</v>
      </c>
      <c r="F34" s="113">
        <v>1</v>
      </c>
      <c r="G34" s="113">
        <v>1</v>
      </c>
    </row>
    <row r="35" spans="1:7" ht="15.75" customHeight="1" x14ac:dyDescent="0.25">
      <c r="A35" s="40" t="s">
        <v>196</v>
      </c>
      <c r="B35" s="118"/>
      <c r="C35" s="113">
        <v>0.95</v>
      </c>
      <c r="D35" s="114">
        <v>99</v>
      </c>
      <c r="E35" s="65" t="s">
        <v>201</v>
      </c>
      <c r="F35" s="113">
        <v>1</v>
      </c>
      <c r="G35" s="113">
        <v>1</v>
      </c>
    </row>
    <row r="36" spans="1:7" ht="15.75" customHeight="1" x14ac:dyDescent="0.25">
      <c r="A36" s="40" t="s">
        <v>197</v>
      </c>
      <c r="B36" s="53"/>
      <c r="C36" s="113">
        <v>0.95</v>
      </c>
      <c r="D36" s="114">
        <v>99</v>
      </c>
      <c r="E36" s="65" t="s">
        <v>201</v>
      </c>
      <c r="F36" s="113">
        <v>1</v>
      </c>
      <c r="G36" s="113">
        <v>1</v>
      </c>
    </row>
    <row r="37" spans="1:7" ht="15.75" customHeight="1" x14ac:dyDescent="0.25">
      <c r="A37" s="40" t="s">
        <v>198</v>
      </c>
      <c r="B37" s="53"/>
      <c r="C37" s="113">
        <v>0.95</v>
      </c>
      <c r="D37" s="114">
        <v>99</v>
      </c>
      <c r="E37" s="65" t="s">
        <v>201</v>
      </c>
      <c r="F37" s="113">
        <v>1</v>
      </c>
      <c r="G37" s="113">
        <v>1</v>
      </c>
    </row>
    <row r="38" spans="1:7" ht="15.75" customHeight="1" x14ac:dyDescent="0.25">
      <c r="A38" s="40" t="s">
        <v>199</v>
      </c>
      <c r="B38" s="53"/>
      <c r="C38" s="113">
        <v>0.95</v>
      </c>
      <c r="D38" s="114"/>
      <c r="E38" s="65" t="s">
        <v>201</v>
      </c>
      <c r="F38" s="113">
        <v>1</v>
      </c>
      <c r="G38" s="113">
        <v>1</v>
      </c>
    </row>
    <row r="39" spans="1:7" ht="15.75" customHeight="1" x14ac:dyDescent="0.25">
      <c r="A39" s="40" t="s">
        <v>200</v>
      </c>
      <c r="B39" s="53"/>
      <c r="C39" s="113">
        <v>0.95</v>
      </c>
      <c r="D39" s="114"/>
      <c r="E39" s="65" t="s">
        <v>201</v>
      </c>
      <c r="F39" s="113">
        <v>1</v>
      </c>
      <c r="G39" s="113">
        <v>1</v>
      </c>
    </row>
  </sheetData>
  <sheetProtection algorithmName="SHA-512" hashValue="micyQI4w+78M/Ll2YyDraI3+/dahT9MaU+BGkEsB8bqtkKVB8i75c1feIv8I9ZVJOeUifOlEjuwq2iQxtSXdxw==" saltValue="Uv2UldLjY7cPTG1ssoD+s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4" t="s">
        <v>190</v>
      </c>
      <c r="C2" s="64"/>
    </row>
    <row r="3" spans="1:3" x14ac:dyDescent="0.25">
      <c r="A3" s="66" t="s">
        <v>181</v>
      </c>
      <c r="B3" s="64" t="s">
        <v>190</v>
      </c>
      <c r="C3" s="64"/>
    </row>
    <row r="4" spans="1:3" x14ac:dyDescent="0.25">
      <c r="A4" s="67" t="s">
        <v>192</v>
      </c>
      <c r="B4" s="64" t="s">
        <v>185</v>
      </c>
      <c r="C4" s="64"/>
    </row>
    <row r="5" spans="1:3" x14ac:dyDescent="0.25">
      <c r="A5" s="67" t="s">
        <v>189</v>
      </c>
      <c r="B5" s="64" t="s">
        <v>185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JZhtDUvafEqw1lqbzkIxAl4u2fSVGgnywTYW2Vvw6ZktVJK6KvF5nWbpyqkd45Hd8HF1UdbgpLdQmJ/YXXNaPg==" saltValue="WIMQmqqI0l0iJ30i7QGl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ekokJHdeIUAilbEUb0A2NFAX9CQcjbbrtV9GQ2p07RvKAqQBVSLjCu/j3ySA924774a3ARjwkxvLl6Jslo5V9A==" saltValue="JFJPzEOEqNIhriKjVXGX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0</v>
      </c>
      <c r="C2" s="21">
        <f>'Données pop de l''année de ref'!C52</f>
        <v>0</v>
      </c>
      <c r="D2" s="21">
        <f>'Données pop de l''année de ref'!C53</f>
        <v>0</v>
      </c>
      <c r="E2" s="21">
        <f>'Données pop de l''année de ref'!C54</f>
        <v>0</v>
      </c>
      <c r="F2" s="21">
        <f>'Données pop de l''année de ref'!C55</f>
        <v>0</v>
      </c>
    </row>
    <row r="3" spans="1:6" ht="15.75" customHeight="1" x14ac:dyDescent="0.25">
      <c r="A3" s="3" t="s">
        <v>209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AIScU3dTH4yAlVBE/8OwADt6XHhUvOpy9ErPITq/BVWUjx4O04aDkekHgaDQwRSn7w/HC8cA4kcGUWQb93gGug==" saltValue="NpM+4EzbqqxaLRv/fXUU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gPsvzYX5LUlrT9R2gvAoPmi9szUC4OS3zTJ2LEi6j/xgYgBDbN7hk4ZFYV9hMaFyp0cwuO/Rp/FyOzJCvUCyQ==" saltValue="ekmzEUXqf3AySwIxxkO7w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Lf9s6JXoHm+aSUWS8pt/hmqIXjaZ2q9Zb7nw+9T1n3ie0OfXBUlvUS1bul3+v8KkWkf3oFCgdL7psud9dp3kg==" saltValue="fQN0+OQDZSp4iHeKsA/r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smUMy7vc/sscvRssPvQUnKXlOQagg1WubQ8ErxMdEB1gKue9yPeICFdCZOpMO/WA3O6Z6Xwkt+eBlHK4xQogVg==" saltValue="JmNIt3IfgPyZog+ryqJ0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xDRWBk9T8jwgHE5oTkPsKNNvAcKebR/17zuDCPduCq7rxRodN9R8ltLFnR2q967+i6UD6sEwGGQaHUJ76Njiw==" saltValue="E/NKItry1UuRxlZj1UbN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9z6Pw0/nsCQuDeOAeV//u8ab4Kg/gzFLg04rifSs/vg24OPrOjDnGPqZknDZt6z4mcuTXUYcgQ/r76xpcFgGug==" saltValue="HbNknxMzVQW3qmc4DRKf/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FosaoqiBH7BIX1Wd5srd/aZ/Kfw6HzAzjlypaqczRYqHP/KBjfWlcLQDxcYzxgceiJJnDReYbzQxCt2G1An+SQ==" saltValue="YrGOhEP13bDULdPdvL9R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TjM+5FkQJCN19iJYjINLA6qOc5fN7AlaGbodBcDvQDg0sI2smn8/IKT1m/UyKBv1c6GY6ttfxugUpcLP7ntWjg==" saltValue="yeQRntv6lx8iSzgckjvQ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2" sqref="D2:H17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22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109</v>
      </c>
      <c r="C5" s="28" t="s">
        <v>153</v>
      </c>
      <c r="D5" s="103">
        <f>IF(ISBLANK('Dist. l''allaitement maternel'!$C$2),1.56,(1.56-'Dist. l''allaitement maternel'!$C$2)/(1-'Dist. l''allaitement maternel'!$C$2))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154</v>
      </c>
      <c r="D6" s="103">
        <f>IF(ISBLANK('Dist. l''allaitement maternel'!$C$2),1.56,(1.56-'Dist. l''allaitement maternel'!$C$2)/(1-'Dist. l''allaitement maternel'!$C$2))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96</v>
      </c>
      <c r="C8" s="28" t="s">
        <v>153</v>
      </c>
      <c r="D8" s="103">
        <v>1</v>
      </c>
      <c r="E8" s="103">
        <f>IF(ISBLANK('Dist. l''allaitement maternel'!$D$2),1.56,(1.56-'Dist. l''allaitement maternel'!$D$2)/(1-'Dist. l''allaitement maternel'!$D$2))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154</v>
      </c>
      <c r="D9" s="103">
        <v>1</v>
      </c>
      <c r="E9" s="103">
        <f>IF(ISBLANK('Dist. l''allaitement maternel'!$D$2),1.56,(1.56-'Dist. l''allaitement maternel'!$D$2)/(1-'Dist. l''allaitement maternel'!$D$2))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97</v>
      </c>
      <c r="C11" s="28" t="s">
        <v>153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154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154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233</v>
      </c>
      <c r="B19" s="122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2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2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2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2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234</v>
      </c>
      <c r="B36" s="122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22" t="s">
        <v>100</v>
      </c>
      <c r="C55" s="28" t="s">
        <v>153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154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155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109</v>
      </c>
      <c r="C58" s="28" t="s">
        <v>153</v>
      </c>
      <c r="D58" s="103">
        <f>IF(ISBLANK('Dist. l''allaitement maternel'!$C$2),1.37,(1.37-'Dist. l''allaitement maternel'!$C$2)/(1-'Dist. l''allaitement maternel'!$C$2))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154</v>
      </c>
      <c r="D59" s="103">
        <f>IF(ISBLANK('Dist. l''allaitement maternel'!$C$2),1.37,(1.37-'Dist. l''allaitement maternel'!$C$2)/(1-'Dist. l''allaitement maternel'!$C$2))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155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96</v>
      </c>
      <c r="C61" s="28" t="s">
        <v>153</v>
      </c>
      <c r="D61" s="103">
        <f t="shared" ref="D61:H61" si="6">IF(D8=1,1,D8*0.9)</f>
        <v>1</v>
      </c>
      <c r="E61" s="103">
        <f>IF(ISBLANK('Dist. l''allaitement maternel'!$D$2),1.37,(1.37-'Dist. l''allaitement maternel'!$D$2)/(1-'Dist. l''allaitement maternel'!$D$2))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154</v>
      </c>
      <c r="D62" s="103">
        <f t="shared" ref="D62:H62" si="7">IF(D9=1,1,D9*0.9)</f>
        <v>1</v>
      </c>
      <c r="E62" s="103">
        <f>IF(ISBLANK('Dist. l''allaitement maternel'!$D$2),1.37,(1.37-'Dist. l''allaitement maternel'!$D$2)/(1-'Dist. l''allaitement maternel'!$D$2))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155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97</v>
      </c>
      <c r="C64" s="28" t="s">
        <v>153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154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155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98</v>
      </c>
      <c r="C67" s="28" t="s">
        <v>153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154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155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156</v>
      </c>
      <c r="C70" s="28" t="s">
        <v>155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237</v>
      </c>
      <c r="B72" s="122" t="s">
        <v>100</v>
      </c>
      <c r="C72" s="28" t="s">
        <v>153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1</v>
      </c>
    </row>
    <row r="73" spans="1:8" x14ac:dyDescent="0.25">
      <c r="B73" s="122"/>
      <c r="C73" s="28" t="s">
        <v>154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0.88200000000000001</v>
      </c>
      <c r="G73" s="103">
        <f t="shared" si="17"/>
        <v>0.88200000000000001</v>
      </c>
      <c r="H73" s="103">
        <f t="shared" si="17"/>
        <v>1</v>
      </c>
    </row>
    <row r="74" spans="1:8" x14ac:dyDescent="0.25">
      <c r="B74" s="122"/>
      <c r="C74" s="28" t="s">
        <v>155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0.89100000000000001</v>
      </c>
      <c r="G74" s="103">
        <f t="shared" si="18"/>
        <v>0.89100000000000001</v>
      </c>
      <c r="H74" s="103">
        <f t="shared" si="18"/>
        <v>1</v>
      </c>
    </row>
    <row r="75" spans="1:8" x14ac:dyDescent="0.25">
      <c r="B75" s="122" t="s">
        <v>109</v>
      </c>
      <c r="C75" s="28" t="s">
        <v>153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154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155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0.89100000000000001</v>
      </c>
      <c r="G77" s="103">
        <f t="shared" si="21"/>
        <v>0.89100000000000001</v>
      </c>
      <c r="H77" s="103">
        <f t="shared" si="21"/>
        <v>1</v>
      </c>
    </row>
    <row r="78" spans="1:8" x14ac:dyDescent="0.25">
      <c r="B78" s="122" t="s">
        <v>96</v>
      </c>
      <c r="C78" s="28" t="s">
        <v>153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154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155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0.89100000000000001</v>
      </c>
      <c r="G80" s="103">
        <f t="shared" si="24"/>
        <v>0.89100000000000001</v>
      </c>
      <c r="H80" s="103">
        <f t="shared" si="24"/>
        <v>1</v>
      </c>
    </row>
    <row r="81" spans="1:8" x14ac:dyDescent="0.25">
      <c r="B81" s="122" t="s">
        <v>97</v>
      </c>
      <c r="C81" s="28" t="s">
        <v>153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0.70200000000000007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154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0.70200000000000007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155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0.89100000000000001</v>
      </c>
      <c r="G83" s="103">
        <f t="shared" si="27"/>
        <v>0.89100000000000001</v>
      </c>
      <c r="H83" s="103">
        <f t="shared" si="27"/>
        <v>1</v>
      </c>
    </row>
    <row r="84" spans="1:8" x14ac:dyDescent="0.25">
      <c r="B84" s="122" t="s">
        <v>98</v>
      </c>
      <c r="C84" s="28" t="s">
        <v>153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0.70200000000000007</v>
      </c>
      <c r="H84" s="103">
        <f t="shared" si="28"/>
        <v>1</v>
      </c>
    </row>
    <row r="85" spans="1:8" x14ac:dyDescent="0.25">
      <c r="B85" s="122"/>
      <c r="C85" s="28" t="s">
        <v>154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0.70200000000000007</v>
      </c>
      <c r="H85" s="103">
        <f t="shared" si="29"/>
        <v>1</v>
      </c>
    </row>
    <row r="86" spans="1:8" x14ac:dyDescent="0.25">
      <c r="B86" s="122"/>
      <c r="C86" s="28" t="s">
        <v>155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0.89100000000000001</v>
      </c>
      <c r="H86" s="103">
        <f t="shared" si="30"/>
        <v>1</v>
      </c>
    </row>
    <row r="87" spans="1:8" ht="13" x14ac:dyDescent="0.25">
      <c r="B87" s="77" t="s">
        <v>156</v>
      </c>
      <c r="C87" s="28" t="s">
        <v>155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0.85499999999999998</v>
      </c>
      <c r="G87" s="103">
        <f t="shared" si="31"/>
        <v>0.85499999999999998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238</v>
      </c>
      <c r="B89" s="122" t="s">
        <v>100</v>
      </c>
      <c r="C89" s="28" t="s">
        <v>153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154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155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109</v>
      </c>
      <c r="C92" s="28" t="s">
        <v>153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154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155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96</v>
      </c>
      <c r="C95" s="28" t="s">
        <v>153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154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155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97</v>
      </c>
      <c r="C98" s="28" t="s">
        <v>153</v>
      </c>
      <c r="D98" s="103">
        <f t="shared" ref="D98:H98" si="41">IF(D45=1,1,D45*0.9)</f>
        <v>1</v>
      </c>
      <c r="E98" s="103">
        <f t="shared" si="41"/>
        <v>1</v>
      </c>
      <c r="F98" s="103">
        <f t="shared" si="41"/>
        <v>1.6380000000000001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154</v>
      </c>
      <c r="D99" s="103">
        <f t="shared" ref="D99:H99" si="42">IF(D46=1,1,D46*0.9)</f>
        <v>1</v>
      </c>
      <c r="E99" s="103">
        <f t="shared" si="42"/>
        <v>1</v>
      </c>
      <c r="F99" s="103">
        <f t="shared" si="42"/>
        <v>1.6380000000000001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155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98</v>
      </c>
      <c r="C101" s="28" t="s">
        <v>153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 t="shared" si="44"/>
        <v>1.6380000000000001</v>
      </c>
      <c r="H101" s="103">
        <f t="shared" si="44"/>
        <v>1</v>
      </c>
    </row>
    <row r="102" spans="1:8" x14ac:dyDescent="0.25">
      <c r="B102" s="122"/>
      <c r="C102" s="28" t="s">
        <v>154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 t="shared" si="45"/>
        <v>1.6380000000000001</v>
      </c>
      <c r="H102" s="103">
        <f t="shared" si="45"/>
        <v>1</v>
      </c>
    </row>
    <row r="103" spans="1:8" x14ac:dyDescent="0.25">
      <c r="B103" s="122"/>
      <c r="C103" s="28" t="s">
        <v>155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156</v>
      </c>
      <c r="C104" s="28" t="s">
        <v>155</v>
      </c>
      <c r="D104" s="103">
        <f t="shared" ref="D104:H104" si="47">IF(D51=1,1,D51*0.9)</f>
        <v>0.94500000000000006</v>
      </c>
      <c r="E104" s="103">
        <f t="shared" si="47"/>
        <v>0.94500000000000006</v>
      </c>
      <c r="F104" s="103">
        <f t="shared" si="47"/>
        <v>0.94500000000000006</v>
      </c>
      <c r="G104" s="103">
        <f t="shared" si="47"/>
        <v>0.94500000000000006</v>
      </c>
      <c r="H104" s="103">
        <f t="shared" si="47"/>
        <v>1</v>
      </c>
    </row>
    <row r="106" spans="1:8" ht="13" x14ac:dyDescent="0.3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22" t="s">
        <v>100</v>
      </c>
      <c r="C108" s="28" t="s">
        <v>153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154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155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109</v>
      </c>
      <c r="C111" s="28" t="s">
        <v>153</v>
      </c>
      <c r="D111" s="103">
        <f>IF(ISBLANK('Dist. l''allaitement maternel'!$C$2),1.77,(1.77-'Dist. l''allaitement maternel'!$C$2)/(1-'Dist. l''allaitement maternel'!$C$2))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154</v>
      </c>
      <c r="D112" s="103">
        <f>IF(ISBLANK('Dist. l''allaitement maternel'!$C$2),1.77,(1.77-'Dist. l''allaitement maternel'!$C$2)/(1-'Dist. l''allaitement maternel'!$C$2))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155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96</v>
      </c>
      <c r="C114" s="28" t="s">
        <v>153</v>
      </c>
      <c r="D114" s="103">
        <f t="shared" ref="D114:H114" si="54">IF(D8=1,1,D8*1.05)</f>
        <v>1</v>
      </c>
      <c r="E114" s="103">
        <f>IF(ISBLANK('Dist. l''allaitement maternel'!$D$2),1.77,(1.77-'Dist. l''allaitement maternel'!$D$2)/(1-'Dist. l''allaitement maternel'!$D$2))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154</v>
      </c>
      <c r="D115" s="103">
        <f t="shared" ref="D115:H115" si="55">IF(D9=1,1,D9*1.05)</f>
        <v>1</v>
      </c>
      <c r="E115" s="103">
        <f>IF(ISBLANK('Dist. l''allaitement maternel'!$D$2),1.77,(1.77-'Dist. l''allaitement maternel'!$D$2)/(1-'Dist. l''allaitement maternel'!$D$2))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155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97</v>
      </c>
      <c r="C117" s="28" t="s">
        <v>153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154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155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98</v>
      </c>
      <c r="C120" s="28" t="s">
        <v>153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154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155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156</v>
      </c>
      <c r="C123" s="28" t="s">
        <v>155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241</v>
      </c>
      <c r="B125" s="122" t="s">
        <v>100</v>
      </c>
      <c r="C125" s="28" t="s">
        <v>153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1.0289999999999999</v>
      </c>
      <c r="G125" s="103">
        <f t="shared" si="64"/>
        <v>1.0289999999999999</v>
      </c>
      <c r="H125" s="103">
        <f t="shared" si="64"/>
        <v>1</v>
      </c>
    </row>
    <row r="126" spans="1:8" x14ac:dyDescent="0.25">
      <c r="B126" s="122"/>
      <c r="C126" s="28" t="s">
        <v>154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1.0289999999999999</v>
      </c>
      <c r="G126" s="103">
        <f t="shared" si="65"/>
        <v>1.0289999999999999</v>
      </c>
      <c r="H126" s="103">
        <f t="shared" si="65"/>
        <v>1</v>
      </c>
    </row>
    <row r="127" spans="1:8" x14ac:dyDescent="0.25">
      <c r="B127" s="122"/>
      <c r="C127" s="28" t="s">
        <v>155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1.0395000000000001</v>
      </c>
      <c r="G127" s="103">
        <f t="shared" si="66"/>
        <v>1.0395000000000001</v>
      </c>
      <c r="H127" s="103">
        <f t="shared" si="66"/>
        <v>1</v>
      </c>
    </row>
    <row r="128" spans="1:8" x14ac:dyDescent="0.25">
      <c r="B128" s="122" t="s">
        <v>109</v>
      </c>
      <c r="C128" s="28" t="s">
        <v>153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154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155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1.0395000000000001</v>
      </c>
      <c r="G130" s="103">
        <f t="shared" si="69"/>
        <v>1.0395000000000001</v>
      </c>
      <c r="H130" s="103">
        <f t="shared" si="69"/>
        <v>1</v>
      </c>
    </row>
    <row r="131" spans="1:8" x14ac:dyDescent="0.25">
      <c r="B131" s="122" t="s">
        <v>96</v>
      </c>
      <c r="C131" s="28" t="s">
        <v>153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154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155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1.0395000000000001</v>
      </c>
      <c r="G133" s="103">
        <f t="shared" si="72"/>
        <v>1.0395000000000001</v>
      </c>
      <c r="H133" s="103">
        <f t="shared" si="72"/>
        <v>1</v>
      </c>
    </row>
    <row r="134" spans="1:8" x14ac:dyDescent="0.25">
      <c r="B134" s="122" t="s">
        <v>97</v>
      </c>
      <c r="C134" s="28" t="s">
        <v>153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0.81900000000000006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154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0.81900000000000006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155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1.0395000000000001</v>
      </c>
      <c r="G136" s="103">
        <f t="shared" si="75"/>
        <v>1.0395000000000001</v>
      </c>
      <c r="H136" s="103">
        <f t="shared" si="75"/>
        <v>1</v>
      </c>
    </row>
    <row r="137" spans="1:8" x14ac:dyDescent="0.25">
      <c r="B137" s="122" t="s">
        <v>98</v>
      </c>
      <c r="C137" s="28" t="s">
        <v>153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0.81900000000000006</v>
      </c>
      <c r="H137" s="103">
        <f t="shared" si="76"/>
        <v>1</v>
      </c>
    </row>
    <row r="138" spans="1:8" x14ac:dyDescent="0.25">
      <c r="B138" s="122"/>
      <c r="C138" s="28" t="s">
        <v>154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0.81900000000000006</v>
      </c>
      <c r="H138" s="103">
        <f t="shared" si="77"/>
        <v>1</v>
      </c>
    </row>
    <row r="139" spans="1:8" x14ac:dyDescent="0.25">
      <c r="B139" s="122"/>
      <c r="C139" s="28" t="s">
        <v>155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1.0395000000000001</v>
      </c>
      <c r="H139" s="103">
        <f t="shared" si="78"/>
        <v>1</v>
      </c>
    </row>
    <row r="140" spans="1:8" ht="13" x14ac:dyDescent="0.25">
      <c r="B140" s="77" t="s">
        <v>156</v>
      </c>
      <c r="C140" s="28" t="s">
        <v>155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0.99749999999999994</v>
      </c>
      <c r="G140" s="103">
        <f t="shared" si="79"/>
        <v>0.99749999999999994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242</v>
      </c>
      <c r="B142" s="122" t="s">
        <v>100</v>
      </c>
      <c r="C142" s="28" t="s">
        <v>153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154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155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109</v>
      </c>
      <c r="C145" s="28" t="s">
        <v>153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154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155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96</v>
      </c>
      <c r="C148" s="28" t="s">
        <v>153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154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155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97</v>
      </c>
      <c r="C151" s="28" t="s">
        <v>153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1.9110000000000003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154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1.9110000000000003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155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98</v>
      </c>
      <c r="C154" s="28" t="s">
        <v>153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1.9110000000000003</v>
      </c>
      <c r="H154" s="103">
        <f t="shared" si="92"/>
        <v>1</v>
      </c>
    </row>
    <row r="155" spans="2:8" x14ac:dyDescent="0.25">
      <c r="B155" s="122"/>
      <c r="C155" s="28" t="s">
        <v>154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1.9110000000000003</v>
      </c>
      <c r="H155" s="103">
        <f t="shared" si="93"/>
        <v>1</v>
      </c>
    </row>
    <row r="156" spans="2:8" x14ac:dyDescent="0.25">
      <c r="B156" s="122"/>
      <c r="C156" s="28" t="s">
        <v>155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156</v>
      </c>
      <c r="C157" s="28" t="s">
        <v>155</v>
      </c>
      <c r="D157" s="103">
        <f t="shared" ref="D157:H157" si="95">IF(D51=1,1,D51*1.05)</f>
        <v>1.1025</v>
      </c>
      <c r="E157" s="103">
        <f t="shared" si="95"/>
        <v>1.1025</v>
      </c>
      <c r="F157" s="103">
        <f t="shared" si="95"/>
        <v>1.1025</v>
      </c>
      <c r="G157" s="103">
        <f t="shared" si="95"/>
        <v>1.1025</v>
      </c>
      <c r="H157" s="103">
        <f t="shared" si="95"/>
        <v>1</v>
      </c>
    </row>
  </sheetData>
  <sheetProtection algorithmName="SHA-512" hashValue="I5VJjKeiYYQtoxAZT04v7Ya3TVoeoZto1NSl/BuHMuARnGcWr6RQOiNNQ7Ql4d4KwTu1wU9BM8iTZQNYcLS8Dw==" saltValue="FxTzB+Zq7vIT7j5gILBml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108:H110 D142:H157 D55:H57 D72:H87 D125:H140 D89:H104 D66:H66 D64:E64 G64:H64 D65:E65 G65:H65 D69:H70 D67:F68 H67:H68 D119:H119 D117:E117 G117:H117 D118:E118 G118:H118 D122:H123 D120:F121 H120:H121 D60:H60 E58:H58 E59:H59 D63:H63 D61 F61:H61 D62 F62:H62 F113:H113 F111:H111 F112:H112 D116:H116 F114:H114 F115:H115 D115 D114 E112 E111 D113:E113 D112 D111 D58:D59 E8:E9 D5:D6" unlockedFormula="1"/>
    <ignoredError sqref="E114 E115 E61:E62" formula="1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7" sqref="C7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243</v>
      </c>
    </row>
    <row r="2" spans="1:6" ht="15.75" customHeight="1" x14ac:dyDescent="0.3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3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245</v>
      </c>
      <c r="C11" s="88"/>
      <c r="D11" s="89"/>
      <c r="E11" s="89"/>
      <c r="F11" s="89"/>
    </row>
    <row r="12" spans="1:6" ht="15.75" customHeight="1" x14ac:dyDescent="0.3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243</v>
      </c>
    </row>
    <row r="29" spans="1:6" ht="15.75" customHeight="1" x14ac:dyDescent="0.3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3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38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39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40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262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257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258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79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80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81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82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83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84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85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243</v>
      </c>
    </row>
    <row r="56" spans="1:6" ht="15.75" customHeight="1" x14ac:dyDescent="0.3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3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38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39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40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263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260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261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79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80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81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82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83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84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85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rAuYa4jBRie9NxLc0TBiIkYp0NnhLChM28RF8I/b00o6VgxR9G0TtMfmYjgSPClyh5XoxsveUkuznSq/Xl5R4Q==" saltValue="b1lCvg6jsIiuqG4YgEpE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48" zoomScaleNormal="100" workbookViewId="0">
      <selection activeCell="D59" sqref="D59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264</v>
      </c>
    </row>
    <row r="2" spans="1:16" ht="13" x14ac:dyDescent="0.3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278</v>
      </c>
    </row>
    <row r="29" spans="1:16" ht="13" x14ac:dyDescent="0.3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271</v>
      </c>
    </row>
    <row r="56" spans="1:16" ht="26" x14ac:dyDescent="0.3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275</v>
      </c>
    </row>
    <row r="65" spans="1:16" ht="26" x14ac:dyDescent="0.3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78</v>
      </c>
      <c r="C66" s="32" t="s">
        <v>129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277</v>
      </c>
    </row>
    <row r="104" spans="1:16" ht="26" x14ac:dyDescent="0.3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267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268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269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267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268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269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90</v>
      </c>
      <c r="C121" s="32" t="s">
        <v>9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267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268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269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267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268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269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89</v>
      </c>
      <c r="C129" s="32" t="s">
        <v>9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267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268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269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95</v>
      </c>
      <c r="C133" s="32" t="s">
        <v>9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267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268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269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267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209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208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88</v>
      </c>
      <c r="C144" s="32" t="s">
        <v>9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267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209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208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90</v>
      </c>
      <c r="C148" s="32" t="s">
        <v>9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267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209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208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91</v>
      </c>
      <c r="C152" s="32" t="s">
        <v>9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267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209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208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89</v>
      </c>
      <c r="C156" s="32" t="s">
        <v>9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267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209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208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95</v>
      </c>
      <c r="C160" s="32" t="s">
        <v>9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267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209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208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ht="13" x14ac:dyDescent="0.3">
      <c r="A167" s="30"/>
      <c r="B167" s="28" t="s">
        <v>101</v>
      </c>
      <c r="C167" s="32" t="s">
        <v>273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274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274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274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ht="13" x14ac:dyDescent="0.3">
      <c r="A176" s="97"/>
      <c r="B176" s="28" t="s">
        <v>78</v>
      </c>
      <c r="C176" s="32" t="s">
        <v>129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130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131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132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130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131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132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130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131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132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130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131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132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130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131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132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130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131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132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130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131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132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130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131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132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130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131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132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ht="13" x14ac:dyDescent="0.3">
      <c r="A215" s="30"/>
      <c r="C215" s="32" t="s">
        <v>129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130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131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132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239</v>
      </c>
      <c r="H220" s="107"/>
    </row>
    <row r="221" spans="1:9" ht="13" x14ac:dyDescent="0.3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ht="13" x14ac:dyDescent="0.3">
      <c r="A223" s="30"/>
      <c r="B223" s="28" t="s">
        <v>87</v>
      </c>
      <c r="C223" s="32" t="s">
        <v>9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267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268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269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267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268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269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267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268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269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267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268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269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267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268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269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267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268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269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ht="13" x14ac:dyDescent="0.3">
      <c r="A250" s="30"/>
      <c r="B250" s="28" t="s">
        <v>87</v>
      </c>
      <c r="C250" s="32" t="s">
        <v>9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267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209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208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267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209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208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267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209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208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267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209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208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267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209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208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267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209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208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ht="13" x14ac:dyDescent="0.3">
      <c r="A277" s="30"/>
      <c r="B277" s="28" t="s">
        <v>101</v>
      </c>
      <c r="C277" s="32" t="s">
        <v>273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274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274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274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ht="13" x14ac:dyDescent="0.3">
      <c r="A286" s="97"/>
      <c r="B286" s="28" t="s">
        <v>78</v>
      </c>
      <c r="C286" s="32" t="s">
        <v>129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ht="13" x14ac:dyDescent="0.3">
      <c r="A325" s="30"/>
      <c r="C325" s="32" t="s">
        <v>129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gBIo/mcL3LvCPbYcsbIqbKpnVISVm5EPZkTPNx3cjUJtJoR7mtCTQ8kwoTanDAxS5wi/mHJXaidJcx3PVb3kgA==" saltValue="zw3oM2bKJR/MAqqeKqkd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233</v>
      </c>
    </row>
    <row r="2" spans="1:7" ht="14.25" customHeight="1" x14ac:dyDescent="0.3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0.64</v>
      </c>
      <c r="F6" s="105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0.64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F7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F8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286</v>
      </c>
    </row>
    <row r="12" spans="1:7" ht="14.25" customHeight="1" x14ac:dyDescent="0.3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283</v>
      </c>
    </row>
    <row r="15" spans="1:7" ht="14.25" customHeight="1" x14ac:dyDescent="0.3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288</v>
      </c>
    </row>
    <row r="20" spans="1:7" s="84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233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290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291</v>
      </c>
    </row>
    <row r="29" spans="1:7" x14ac:dyDescent="0.25">
      <c r="B29" s="73" t="s">
        <v>292</v>
      </c>
      <c r="C29" s="105">
        <f>IF(C6=1,1,C6*0.9)</f>
        <v>1</v>
      </c>
      <c r="D29" s="105">
        <f t="shared" ref="D29:G29" si="2">IF(D6=1,1,D6*0.9)</f>
        <v>1</v>
      </c>
      <c r="E29" s="105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0.44</v>
      </c>
      <c r="F29" s="105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0.44</v>
      </c>
      <c r="G29" s="105">
        <f t="shared" si="2"/>
        <v>1</v>
      </c>
    </row>
    <row r="30" spans="1:7" x14ac:dyDescent="0.25">
      <c r="B30" s="73" t="s">
        <v>293</v>
      </c>
      <c r="C30" s="105">
        <f t="shared" ref="C30:G30" si="3">IF(C7=1,1,C7*0.9)</f>
        <v>1</v>
      </c>
      <c r="D30" s="105">
        <f t="shared" si="3"/>
        <v>1</v>
      </c>
      <c r="E30" s="105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0.85</v>
      </c>
      <c r="F30" s="105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0.85</v>
      </c>
      <c r="G30" s="105">
        <f t="shared" si="3"/>
        <v>1</v>
      </c>
    </row>
    <row r="31" spans="1:7" x14ac:dyDescent="0.25">
      <c r="B31" s="73" t="s">
        <v>315</v>
      </c>
      <c r="C31" s="105">
        <f t="shared" ref="C31:G31" si="4">IF(C8=1,1,C8*0.9)</f>
        <v>1</v>
      </c>
      <c r="D31" s="105">
        <f t="shared" si="4"/>
        <v>1</v>
      </c>
      <c r="E31" s="105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0.85</v>
      </c>
      <c r="F31" s="105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0.85</v>
      </c>
      <c r="G31" s="105">
        <f t="shared" si="4"/>
        <v>1</v>
      </c>
    </row>
    <row r="32" spans="1:7" x14ac:dyDescent="0.25">
      <c r="B32" s="73" t="s">
        <v>294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295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296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283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279</v>
      </c>
      <c r="B38" s="73" t="s">
        <v>297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298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121</v>
      </c>
      <c r="B40" s="46" t="s">
        <v>299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300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239</v>
      </c>
    </row>
    <row r="47" spans="1:7" ht="13" x14ac:dyDescent="0.3">
      <c r="A47" s="79" t="s">
        <v>233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303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304</v>
      </c>
    </row>
    <row r="52" spans="1:7" x14ac:dyDescent="0.25">
      <c r="B52" s="73" t="s">
        <v>305</v>
      </c>
      <c r="C52" s="105">
        <f>IF(C6=1,1,C6*1.1)</f>
        <v>1</v>
      </c>
      <c r="D52" s="105">
        <f t="shared" ref="D52:G52" si="11">IF(D6=1,1,D6*1.1)</f>
        <v>1</v>
      </c>
      <c r="E52" s="105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0.92</v>
      </c>
      <c r="F52" s="105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0.92</v>
      </c>
      <c r="G52" s="105">
        <f t="shared" si="11"/>
        <v>1</v>
      </c>
    </row>
    <row r="53" spans="1:7" x14ac:dyDescent="0.25">
      <c r="B53" s="73" t="s">
        <v>306</v>
      </c>
      <c r="C53" s="105">
        <f t="shared" ref="C53:G53" si="12">IF(C7=1,1,C7*1.1)</f>
        <v>1</v>
      </c>
      <c r="D53" s="105">
        <f t="shared" si="12"/>
        <v>1</v>
      </c>
      <c r="E53" s="105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0.91</v>
      </c>
      <c r="F53" s="105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0.91</v>
      </c>
      <c r="G53" s="105">
        <f t="shared" si="12"/>
        <v>1</v>
      </c>
    </row>
    <row r="54" spans="1:7" x14ac:dyDescent="0.25">
      <c r="B54" s="73" t="s">
        <v>316</v>
      </c>
      <c r="C54" s="105">
        <f t="shared" ref="C54:G54" si="13">IF(C8=1,1,C8*1.1)</f>
        <v>1</v>
      </c>
      <c r="D54" s="105">
        <f t="shared" si="13"/>
        <v>1</v>
      </c>
      <c r="E54" s="105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0.91</v>
      </c>
      <c r="F54" s="105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0.91</v>
      </c>
      <c r="G54" s="105">
        <f t="shared" si="13"/>
        <v>1</v>
      </c>
    </row>
    <row r="55" spans="1:7" x14ac:dyDescent="0.25">
      <c r="B55" s="73" t="s">
        <v>307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308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309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283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279</v>
      </c>
      <c r="B61" s="73" t="s">
        <v>310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311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121</v>
      </c>
      <c r="B63" s="46" t="s">
        <v>312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313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xhL7XMhlr1DnIiR27j+FCPjZPp7Lnhnv3ONF5SS/qnmyInYCK2SMClNsr8m1hcsjR8qnp1oP9WJAUlWJ1emkyA==" saltValue="V7JWUGAxCOq4XS70oKF7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F7:F8 C32:G32 C30:D30 G30 C31:D31 G31 C55:G55 C53:D53 G53 C54:D54 G54 E53:F54 E31:F31 E8 E6:F6 C29:D29 G29 E30:F30 E29:F29 G52 E52:F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9" sqref="C9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0.71</v>
      </c>
      <c r="D2" s="105">
        <v>0.71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0.39</v>
      </c>
      <c r="D4" s="105">
        <v>0.39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0.39</v>
      </c>
      <c r="D6" s="105">
        <v>0.39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f>0.93*C4</f>
        <v>0.36270000000000002</v>
      </c>
      <c r="D12" s="105">
        <f>0.93*D4</f>
        <v>0.36270000000000002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v>0.54</v>
      </c>
      <c r="D17" s="105">
        <v>0.54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180</v>
      </c>
      <c r="B19" s="73" t="s">
        <v>317</v>
      </c>
      <c r="C19" s="105">
        <v>0.17</v>
      </c>
      <c r="D19" s="105">
        <v>0.17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318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181</v>
      </c>
      <c r="B21" s="73" t="s">
        <v>317</v>
      </c>
      <c r="C21" s="105">
        <v>0.17</v>
      </c>
      <c r="D21" s="105">
        <v>0.17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318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182</v>
      </c>
      <c r="B23" s="73" t="s">
        <v>317</v>
      </c>
      <c r="C23" s="105">
        <f>C10*0.9</f>
        <v>0.315</v>
      </c>
      <c r="D23" s="105">
        <f t="shared" ref="D23:F23" si="3">D10*0.9</f>
        <v>0.315</v>
      </c>
      <c r="E23" s="105">
        <f t="shared" si="3"/>
        <v>0</v>
      </c>
      <c r="F23" s="105">
        <f t="shared" si="3"/>
        <v>0</v>
      </c>
    </row>
    <row r="24" spans="1:6" ht="15.75" customHeight="1" x14ac:dyDescent="0.25">
      <c r="A24" s="73"/>
      <c r="B24" s="73" t="s">
        <v>318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186</v>
      </c>
      <c r="B25" s="73" t="s">
        <v>317</v>
      </c>
      <c r="C25" s="105">
        <f>C10*0.9</f>
        <v>0.315</v>
      </c>
      <c r="D25" s="105">
        <f t="shared" ref="D25:F25" si="4">D10*0.9</f>
        <v>0.315</v>
      </c>
      <c r="E25" s="105">
        <f t="shared" si="4"/>
        <v>0</v>
      </c>
      <c r="F25" s="105">
        <f t="shared" si="4"/>
        <v>0</v>
      </c>
    </row>
    <row r="26" spans="1:6" ht="15.75" customHeight="1" x14ac:dyDescent="0.25">
      <c r="A26" s="73"/>
      <c r="B26" s="73" t="s">
        <v>318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190</v>
      </c>
      <c r="B27" s="73" t="s">
        <v>317</v>
      </c>
      <c r="C27" s="105">
        <f>0.93*C19</f>
        <v>0.15810000000000002</v>
      </c>
      <c r="D27" s="105">
        <f>0.93*D19</f>
        <v>0.15810000000000002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318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v>0.94</v>
      </c>
      <c r="D32" s="105">
        <v>0.94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318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180</v>
      </c>
      <c r="B34" s="73" t="s">
        <v>317</v>
      </c>
      <c r="C34" s="105">
        <v>0.86</v>
      </c>
      <c r="D34" s="105">
        <v>0.86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318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181</v>
      </c>
      <c r="B36" s="73" t="s">
        <v>317</v>
      </c>
      <c r="C36" s="105">
        <f>C6*1.1</f>
        <v>0.42900000000000005</v>
      </c>
      <c r="D36" s="105">
        <f t="shared" ref="D36:F36" si="8">D6*1.1</f>
        <v>0.42900000000000005</v>
      </c>
      <c r="E36" s="105">
        <f t="shared" si="8"/>
        <v>0</v>
      </c>
      <c r="F36" s="105">
        <f t="shared" si="8"/>
        <v>0</v>
      </c>
    </row>
    <row r="37" spans="1:6" ht="15.75" customHeight="1" x14ac:dyDescent="0.25">
      <c r="A37" s="73"/>
      <c r="B37" s="73" t="s">
        <v>318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182</v>
      </c>
      <c r="B38" s="73" t="s">
        <v>317</v>
      </c>
      <c r="C38" s="105">
        <f>C8*1.1</f>
        <v>0.38500000000000001</v>
      </c>
      <c r="D38" s="105">
        <f t="shared" ref="D38:F38" si="9">D8*1.1</f>
        <v>0.38500000000000001</v>
      </c>
      <c r="E38" s="105">
        <f t="shared" si="9"/>
        <v>0</v>
      </c>
      <c r="F38" s="105">
        <f t="shared" si="9"/>
        <v>0</v>
      </c>
    </row>
    <row r="39" spans="1:6" ht="15.75" customHeight="1" x14ac:dyDescent="0.25">
      <c r="A39" s="73"/>
      <c r="B39" s="73" t="s">
        <v>318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186</v>
      </c>
      <c r="B40" s="73" t="s">
        <v>317</v>
      </c>
      <c r="C40" s="105">
        <f>C10*1.1</f>
        <v>0.38500000000000001</v>
      </c>
      <c r="D40" s="105">
        <f t="shared" ref="D40:F40" si="10">D10*1.1</f>
        <v>0.38500000000000001</v>
      </c>
      <c r="E40" s="105">
        <f t="shared" si="10"/>
        <v>0</v>
      </c>
      <c r="F40" s="105">
        <f t="shared" si="10"/>
        <v>0</v>
      </c>
    </row>
    <row r="41" spans="1:6" ht="15.75" customHeight="1" x14ac:dyDescent="0.25">
      <c r="A41" s="73"/>
      <c r="B41" s="73" t="s">
        <v>318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190</v>
      </c>
      <c r="B42" s="73" t="s">
        <v>317</v>
      </c>
      <c r="C42" s="105">
        <f>0.93*C34</f>
        <v>0.79980000000000007</v>
      </c>
      <c r="D42" s="105">
        <f>0.93*D34</f>
        <v>0.79980000000000007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318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hn6wLIdVdnZrfTWhfgY1eQJQIn3gUrFj2UsjRxX43v0gUIA0QW1HHyD3l59Osq6ygjrPT647c1+IZsgoSh2g3Q==" saltValue="xI36f2e7KFMxq0+3LZuUA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43:F43 C41:F41 C39:F39 C37:F37 C35:F35 C33:F33 E32:F32 E34:F34 C36:F36 C38:F38 C40:F40 E42:F42 C28:F28 C26:F26 C24:F24 C22:F22 C20:F20 C18:F18 E17:F17 E19:F19 E21:F21 C23:F23 C25:F25 E27:F27 C42:D42 C27:D27 C12:D12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E15" sqref="E15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0.49</v>
      </c>
      <c r="M8" s="105">
        <v>0.49</v>
      </c>
      <c r="N8" s="105">
        <v>0.49</v>
      </c>
      <c r="O8" s="105">
        <v>0.49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0.49</v>
      </c>
      <c r="M9" s="105">
        <v>0.49</v>
      </c>
      <c r="N9" s="105">
        <v>0.49</v>
      </c>
      <c r="O9" s="105">
        <v>0.49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0.84</v>
      </c>
      <c r="F15" s="105">
        <v>0.84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f>IF(ISBLANK('Dist. de l''état nutritionnel'!E$14),0.72,(0.72*'Dist. de l''état nutritionnel'!E$14/(1-0.72*'Dist. de l''état nutritionnel'!E$14))
/ ('Dist. de l''état nutritionnel'!E$14/(1-'Dist. de l''état nutritionnel'!E$14)))</f>
        <v>0.72</v>
      </c>
      <c r="F19" s="105">
        <f>IF(ISBLANK('Dist. de l''état nutritionnel'!F$14),0.72,(0.72*'Dist. de l''état nutritionnel'!F$14/(1-0.72*'Dist. de l''état nutritionnel'!F$14))
/ ('Dist. de l''état nutritionnel'!F$14/(1-'Dist. de l''état nutritionnel'!F$14)))</f>
        <v>0.72</v>
      </c>
      <c r="G19" s="105">
        <f>IF(ISBLANK('Dist. de l''état nutritionnel'!G$14),0.72,(0.72*'Dist. de l''état nutritionnel'!G$14/(1-0.72*'Dist. de l''état nutritionnel'!G$14))
/ ('Dist. de l''état nutritionnel'!G$14/(1-'Dist. de l''état nutritionnel'!G$14)))</f>
        <v>0.72</v>
      </c>
      <c r="H19" s="105">
        <f>IF(ISBLANK('Dist. de l''état nutritionnel'!H$14),0.72,(0.72*'Dist. de l''état nutritionnel'!H$14/(1-0.72*'Dist. de l''état nutritionnel'!H$14))
/ ('Dist. de l''état nutritionnel'!H$14/(1-'Dist. de l''état nutritionnel'!H$14)))</f>
        <v>0.72</v>
      </c>
      <c r="I19" s="105">
        <f>IF(ISBLANK('Dist. de l''état nutritionnel'!I$14),0.72,(0.72*'Dist. de l''état nutritionnel'!I$14/(1-0.72*'Dist. de l''état nutritionnel'!I$14))
/ ('Dist. de l''état nutritionnel'!I$14/(1-'Dist. de l''état nutritionnel'!I$14)))</f>
        <v>0.72</v>
      </c>
      <c r="J19" s="105">
        <f>IF(ISBLANK('Dist. de l''état nutritionnel'!J$14),0.72,(0.72*'Dist. de l''état nutritionnel'!J$14/(1-0.72*'Dist. de l''état nutritionnel'!J$14))
/ ('Dist. de l''état nutritionnel'!J$14/(1-'Dist. de l''état nutritionnel'!J$14)))</f>
        <v>0.72</v>
      </c>
      <c r="K19" s="105">
        <f>IF(ISBLANK('Dist. de l''état nutritionnel'!K$14),0.72,(0.72*'Dist. de l''état nutritionnel'!K$14/(1-0.72*'Dist. de l''état nutritionnel'!K$14))
/ ('Dist. de l''état nutritionnel'!K$14/(1-'Dist. de l''état nutritionnel'!K$14)))</f>
        <v>0.72</v>
      </c>
      <c r="L19" s="105">
        <f>IF(ISBLANK('Dist. de l''état nutritionnel'!L$14),0.72,(0.72*'Dist. de l''état nutritionnel'!L$14/(1-0.72*'Dist. de l''état nutritionnel'!L$14))
/ ('Dist. de l''état nutritionnel'!L$14/(1-'Dist. de l''état nutritionnel'!L$14)))</f>
        <v>0.72</v>
      </c>
      <c r="M19" s="105">
        <f>IF(ISBLANK('Dist. de l''état nutritionnel'!M$14),0.72,(0.72*'Dist. de l''état nutritionnel'!M$14/(1-0.72*'Dist. de l''état nutritionnel'!M$14))
/ ('Dist. de l''état nutritionnel'!M$14/(1-'Dist. de l''état nutritionnel'!M$14)))</f>
        <v>0.72</v>
      </c>
      <c r="N19" s="105">
        <f>IF(ISBLANK('Dist. de l''état nutritionnel'!N$14),0.72,(0.72*'Dist. de l''état nutritionnel'!N$14/(1-0.72*'Dist. de l''état nutritionnel'!N$14))
/ ('Dist. de l''état nutritionnel'!N$14/(1-'Dist. de l''état nutritionnel'!N$14)))</f>
        <v>0.72</v>
      </c>
      <c r="O19" s="105">
        <f>IF(ISBLANK('Dist. de l''état nutritionnel'!O$14),0.72,(0.72*'Dist. de l''état nutritionnel'!O$14/(1-0.72*'Dist. de l''état nutritionnel'!O$14))
/ ('Dist. de l''état nutritionnel'!O$14/(1-'Dist. de l''état nutritionnel'!O$14)))</f>
        <v>0.72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f>IF(ISBLANK('Dist. de l''état nutritionnel'!E$14),0.8,(0.8*'Dist. de l''état nutritionnel'!E$14/(1-0.8*'Dist. de l''état nutritionnel'!E$14))
/ ('Dist. de l''état nutritionnel'!E$14/(1-'Dist. de l''état nutritionnel'!E$14)))</f>
        <v>0.8</v>
      </c>
      <c r="F21" s="105">
        <f>IF(ISBLANK('Dist. de l''état nutritionnel'!F$14),0.8,(0.8*'Dist. de l''état nutritionnel'!F$14/(1-0.8*'Dist. de l''état nutritionnel'!F$14))
/ ('Dist. de l''état nutritionnel'!F$14/(1-'Dist. de l''état nutritionnel'!F$14)))</f>
        <v>0.8</v>
      </c>
      <c r="G21" s="105">
        <f>IF(ISBLANK('Dist. de l''état nutritionnel'!G$14),0.8,(0.8*'Dist. de l''état nutritionnel'!G$14/(1-0.8*'Dist. de l''état nutritionnel'!G$14))
/ ('Dist. de l''état nutritionnel'!G$14/(1-'Dist. de l''état nutritionnel'!G$14)))</f>
        <v>0.8</v>
      </c>
      <c r="H21" s="105">
        <f>IF(ISBLANK('Dist. de l''état nutritionnel'!H$14),0.8,(0.8*'Dist. de l''état nutritionnel'!H$14/(1-0.8*'Dist. de l''état nutritionnel'!H$14))
/ ('Dist. de l''état nutritionnel'!H$14/(1-'Dist. de l''état nutritionnel'!H$14)))</f>
        <v>0.8</v>
      </c>
      <c r="I21" s="105">
        <f>IF(ISBLANK('Dist. de l''état nutritionnel'!I$14),0.8,(0.8*'Dist. de l''état nutritionnel'!I$14/(1-0.8*'Dist. de l''état nutritionnel'!I$14))
/ ('Dist. de l''état nutritionnel'!I$14/(1-'Dist. de l''état nutritionnel'!I$14)))</f>
        <v>0.8</v>
      </c>
      <c r="J21" s="105">
        <f>IF(ISBLANK('Dist. de l''état nutritionnel'!J$14),0.8,(0.8*'Dist. de l''état nutritionnel'!J$14/(1-0.8*'Dist. de l''état nutritionnel'!J$14))
/ ('Dist. de l''état nutritionnel'!J$14/(1-'Dist. de l''état nutritionnel'!J$14)))</f>
        <v>0.8</v>
      </c>
      <c r="K21" s="105">
        <f>IF(ISBLANK('Dist. de l''état nutritionnel'!K$14),0.8,(0.8*'Dist. de l''état nutritionnel'!K$14/(1-0.8*'Dist. de l''état nutritionnel'!K$14))
/ ('Dist. de l''état nutritionnel'!K$14/(1-'Dist. de l''état nutritionnel'!K$14)))</f>
        <v>0.8</v>
      </c>
      <c r="L21" s="105">
        <f>IF(ISBLANK('Dist. de l''état nutritionnel'!L$14),0.8,(0.8*'Dist. de l''état nutritionnel'!L$14/(1-0.8*'Dist. de l''état nutritionnel'!L$14))
/ ('Dist. de l''état nutritionnel'!L$14/(1-'Dist. de l''état nutritionnel'!L$14)))</f>
        <v>0.8</v>
      </c>
      <c r="M21" s="105">
        <f>IF(ISBLANK('Dist. de l''état nutritionnel'!M$14),0.8,(0.8*'Dist. de l''état nutritionnel'!M$14/(1-0.8*'Dist. de l''état nutritionnel'!M$14))
/ ('Dist. de l''état nutritionnel'!M$14/(1-'Dist. de l''état nutritionnel'!M$14)))</f>
        <v>0.8</v>
      </c>
      <c r="N21" s="105">
        <f>IF(ISBLANK('Dist. de l''état nutritionnel'!N$14),0.8,(0.8*'Dist. de l''état nutritionnel'!N$14/(1-0.8*'Dist. de l''état nutritionnel'!N$14))
/ ('Dist. de l''état nutritionnel'!N$14/(1-'Dist. de l''état nutritionnel'!N$14)))</f>
        <v>0.8</v>
      </c>
      <c r="O21" s="105">
        <f>IF(ISBLANK('Dist. de l''état nutritionnel'!O$14),0.8,(0.8*'Dist. de l''état nutritionnel'!O$14/(1-0.8*'Dist. de l''état nutritionnel'!O$14))
/ ('Dist. de l''état nutritionnel'!O$14/(1-'Dist. de l''état nutritionnel'!O$14)))</f>
        <v>0.8</v>
      </c>
    </row>
    <row r="23" spans="1:15" s="107" customFormat="1" ht="13" x14ac:dyDescent="0.3">
      <c r="A23" s="107" t="s">
        <v>235</v>
      </c>
    </row>
    <row r="24" spans="1:15" ht="26" x14ac:dyDescent="0.3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5">
        <f>IF(C3=1,1,C3*0.9)</f>
        <v>0.47700000000000004</v>
      </c>
      <c r="D26" s="105">
        <f t="shared" ref="D26:O26" si="0">IF(D3=1,1,D3*0.9)</f>
        <v>0.47700000000000004</v>
      </c>
      <c r="E26" s="105">
        <f t="shared" si="0"/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176</v>
      </c>
      <c r="C27" s="105">
        <f t="shared" ref="C27:O38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177</v>
      </c>
      <c r="C28" s="105">
        <f t="shared" si="1"/>
        <v>1</v>
      </c>
      <c r="D28" s="105">
        <f t="shared" si="1"/>
        <v>1</v>
      </c>
      <c r="E28" s="105">
        <f t="shared" si="1"/>
        <v>1</v>
      </c>
      <c r="F28" s="105">
        <f t="shared" si="1"/>
        <v>1</v>
      </c>
      <c r="G28" s="105">
        <f t="shared" si="1"/>
        <v>1</v>
      </c>
      <c r="H28" s="105">
        <f t="shared" si="1"/>
        <v>0.65700000000000003</v>
      </c>
      <c r="I28" s="105">
        <f t="shared" si="1"/>
        <v>0.65700000000000003</v>
      </c>
      <c r="J28" s="105">
        <f t="shared" si="1"/>
        <v>0.65700000000000003</v>
      </c>
      <c r="K28" s="105">
        <f t="shared" si="1"/>
        <v>0.65700000000000003</v>
      </c>
      <c r="L28" s="105">
        <f t="shared" si="1"/>
        <v>1</v>
      </c>
      <c r="M28" s="105">
        <f t="shared" si="1"/>
        <v>1</v>
      </c>
      <c r="N28" s="105">
        <f t="shared" si="1"/>
        <v>1</v>
      </c>
      <c r="O28" s="105">
        <f t="shared" si="1"/>
        <v>1</v>
      </c>
    </row>
    <row r="29" spans="1:15" x14ac:dyDescent="0.25">
      <c r="B29" s="46" t="s">
        <v>178</v>
      </c>
      <c r="C29" s="105">
        <f t="shared" si="1"/>
        <v>1</v>
      </c>
      <c r="D29" s="105">
        <f t="shared" si="1"/>
        <v>1</v>
      </c>
      <c r="E29" s="105">
        <f t="shared" si="1"/>
        <v>1</v>
      </c>
      <c r="F29" s="105">
        <f t="shared" si="1"/>
        <v>1</v>
      </c>
      <c r="G29" s="105">
        <f t="shared" si="1"/>
        <v>1</v>
      </c>
      <c r="H29" s="105">
        <f t="shared" si="1"/>
        <v>0.65700000000000003</v>
      </c>
      <c r="I29" s="105">
        <f t="shared" si="1"/>
        <v>0.65700000000000003</v>
      </c>
      <c r="J29" s="105">
        <f t="shared" si="1"/>
        <v>0.65700000000000003</v>
      </c>
      <c r="K29" s="105">
        <f t="shared" si="1"/>
        <v>0.65700000000000003</v>
      </c>
      <c r="L29" s="105">
        <f t="shared" si="1"/>
        <v>1</v>
      </c>
      <c r="M29" s="105">
        <f t="shared" si="1"/>
        <v>1</v>
      </c>
      <c r="N29" s="105">
        <f t="shared" si="1"/>
        <v>1</v>
      </c>
      <c r="O29" s="105">
        <f t="shared" si="1"/>
        <v>1</v>
      </c>
    </row>
    <row r="30" spans="1:15" x14ac:dyDescent="0.25">
      <c r="B30" s="46" t="s">
        <v>179</v>
      </c>
      <c r="C30" s="105">
        <f t="shared" si="1"/>
        <v>1</v>
      </c>
      <c r="D30" s="105">
        <f t="shared" si="1"/>
        <v>1</v>
      </c>
      <c r="E30" s="105">
        <f t="shared" si="1"/>
        <v>1</v>
      </c>
      <c r="F30" s="105">
        <f t="shared" si="1"/>
        <v>1</v>
      </c>
      <c r="G30" s="105">
        <f t="shared" si="1"/>
        <v>1</v>
      </c>
      <c r="H30" s="105">
        <f t="shared" si="1"/>
        <v>0.65700000000000003</v>
      </c>
      <c r="I30" s="105">
        <f t="shared" si="1"/>
        <v>0.65700000000000003</v>
      </c>
      <c r="J30" s="105">
        <f t="shared" si="1"/>
        <v>0.65700000000000003</v>
      </c>
      <c r="K30" s="105">
        <f t="shared" si="1"/>
        <v>0.65700000000000003</v>
      </c>
      <c r="L30" s="105">
        <f t="shared" si="1"/>
        <v>1</v>
      </c>
      <c r="M30" s="105">
        <f t="shared" si="1"/>
        <v>1</v>
      </c>
      <c r="N30" s="105">
        <f t="shared" si="1"/>
        <v>1</v>
      </c>
      <c r="O30" s="105">
        <f t="shared" si="1"/>
        <v>1</v>
      </c>
    </row>
    <row r="31" spans="1:15" x14ac:dyDescent="0.25">
      <c r="B31" s="73" t="s">
        <v>180</v>
      </c>
      <c r="C31" s="105">
        <f t="shared" si="1"/>
        <v>1</v>
      </c>
      <c r="D31" s="105">
        <f t="shared" si="1"/>
        <v>1</v>
      </c>
      <c r="E31" s="105">
        <f t="shared" si="1"/>
        <v>1</v>
      </c>
      <c r="F31" s="105">
        <f t="shared" si="1"/>
        <v>1</v>
      </c>
      <c r="G31" s="105">
        <f t="shared" si="1"/>
        <v>1</v>
      </c>
      <c r="H31" s="105">
        <f t="shared" si="1"/>
        <v>1</v>
      </c>
      <c r="I31" s="105">
        <f t="shared" si="1"/>
        <v>1</v>
      </c>
      <c r="J31" s="105">
        <f t="shared" si="1"/>
        <v>1</v>
      </c>
      <c r="K31" s="105">
        <f t="shared" si="1"/>
        <v>1</v>
      </c>
      <c r="L31" s="105">
        <f t="shared" si="1"/>
        <v>0.441</v>
      </c>
      <c r="M31" s="105">
        <f t="shared" si="1"/>
        <v>0.441</v>
      </c>
      <c r="N31" s="105">
        <f t="shared" si="1"/>
        <v>0.441</v>
      </c>
      <c r="O31" s="105">
        <f t="shared" si="1"/>
        <v>0.441</v>
      </c>
    </row>
    <row r="32" spans="1:15" x14ac:dyDescent="0.25">
      <c r="B32" s="73" t="s">
        <v>181</v>
      </c>
      <c r="C32" s="105">
        <f t="shared" si="1"/>
        <v>1</v>
      </c>
      <c r="D32" s="105">
        <f t="shared" si="1"/>
        <v>1</v>
      </c>
      <c r="E32" s="105">
        <f t="shared" si="1"/>
        <v>1</v>
      </c>
      <c r="F32" s="105">
        <f t="shared" si="1"/>
        <v>1</v>
      </c>
      <c r="G32" s="105">
        <f t="shared" si="1"/>
        <v>1</v>
      </c>
      <c r="H32" s="105">
        <f t="shared" si="1"/>
        <v>1</v>
      </c>
      <c r="I32" s="105">
        <f t="shared" si="1"/>
        <v>1</v>
      </c>
      <c r="J32" s="105">
        <f t="shared" si="1"/>
        <v>1</v>
      </c>
      <c r="K32" s="105">
        <f t="shared" si="1"/>
        <v>1</v>
      </c>
      <c r="L32" s="105">
        <f t="shared" si="1"/>
        <v>0.441</v>
      </c>
      <c r="M32" s="105">
        <f t="shared" si="1"/>
        <v>0.441</v>
      </c>
      <c r="N32" s="105">
        <f t="shared" si="1"/>
        <v>0.441</v>
      </c>
      <c r="O32" s="105">
        <f t="shared" si="1"/>
        <v>0.441</v>
      </c>
    </row>
    <row r="33" spans="1:15" x14ac:dyDescent="0.25">
      <c r="B33" s="46" t="s">
        <v>182</v>
      </c>
      <c r="C33" s="105">
        <f t="shared" si="1"/>
        <v>1</v>
      </c>
      <c r="D33" s="105">
        <f t="shared" si="1"/>
        <v>1</v>
      </c>
      <c r="E33" s="105">
        <f t="shared" si="1"/>
        <v>1</v>
      </c>
      <c r="F33" s="105">
        <f t="shared" si="1"/>
        <v>1</v>
      </c>
      <c r="G33" s="105">
        <f t="shared" si="1"/>
        <v>1</v>
      </c>
      <c r="H33" s="105">
        <f t="shared" si="1"/>
        <v>1</v>
      </c>
      <c r="I33" s="105">
        <f t="shared" si="1"/>
        <v>1</v>
      </c>
      <c r="J33" s="105">
        <f t="shared" si="1"/>
        <v>1</v>
      </c>
      <c r="K33" s="105">
        <f t="shared" si="1"/>
        <v>1</v>
      </c>
      <c r="L33" s="105">
        <f t="shared" si="1"/>
        <v>0.747</v>
      </c>
      <c r="M33" s="105">
        <f t="shared" si="1"/>
        <v>0.747</v>
      </c>
      <c r="N33" s="105">
        <f t="shared" si="1"/>
        <v>0.747</v>
      </c>
      <c r="O33" s="105">
        <f t="shared" si="1"/>
        <v>0.747</v>
      </c>
    </row>
    <row r="34" spans="1:15" x14ac:dyDescent="0.25">
      <c r="B34" s="73" t="s">
        <v>185</v>
      </c>
      <c r="C34" s="105">
        <f t="shared" si="1"/>
        <v>1</v>
      </c>
      <c r="D34" s="105">
        <f t="shared" si="1"/>
        <v>1</v>
      </c>
      <c r="E34" s="105">
        <f t="shared" si="1"/>
        <v>0.621</v>
      </c>
      <c r="F34" s="105">
        <f t="shared" si="1"/>
        <v>0.621</v>
      </c>
      <c r="G34" s="105">
        <f t="shared" si="1"/>
        <v>1</v>
      </c>
      <c r="H34" s="105">
        <f t="shared" si="1"/>
        <v>1</v>
      </c>
      <c r="I34" s="105">
        <f t="shared" si="1"/>
        <v>1</v>
      </c>
      <c r="J34" s="105">
        <f t="shared" si="1"/>
        <v>1</v>
      </c>
      <c r="K34" s="105">
        <f t="shared" si="1"/>
        <v>1</v>
      </c>
      <c r="L34" s="105">
        <f t="shared" si="1"/>
        <v>1</v>
      </c>
      <c r="M34" s="105">
        <f t="shared" si="1"/>
        <v>1</v>
      </c>
      <c r="N34" s="105">
        <f t="shared" si="1"/>
        <v>1</v>
      </c>
      <c r="O34" s="105">
        <f t="shared" si="1"/>
        <v>1</v>
      </c>
    </row>
    <row r="35" spans="1:15" x14ac:dyDescent="0.25">
      <c r="B35" s="46" t="s">
        <v>186</v>
      </c>
      <c r="C35" s="105">
        <f t="shared" si="1"/>
        <v>0.747</v>
      </c>
      <c r="D35" s="105">
        <f t="shared" si="1"/>
        <v>0.747</v>
      </c>
      <c r="E35" s="105">
        <f t="shared" si="1"/>
        <v>0.747</v>
      </c>
      <c r="F35" s="105">
        <f t="shared" si="1"/>
        <v>0.747</v>
      </c>
      <c r="G35" s="105">
        <f t="shared" si="1"/>
        <v>0.747</v>
      </c>
      <c r="H35" s="105">
        <f t="shared" si="1"/>
        <v>0.747</v>
      </c>
      <c r="I35" s="105">
        <f t="shared" si="1"/>
        <v>0.747</v>
      </c>
      <c r="J35" s="105">
        <f t="shared" si="1"/>
        <v>0.747</v>
      </c>
      <c r="K35" s="105">
        <f t="shared" si="1"/>
        <v>0.747</v>
      </c>
      <c r="L35" s="105">
        <f t="shared" si="1"/>
        <v>0.747</v>
      </c>
      <c r="M35" s="105">
        <f t="shared" si="1"/>
        <v>0.747</v>
      </c>
      <c r="N35" s="105">
        <f t="shared" si="1"/>
        <v>0.747</v>
      </c>
      <c r="O35" s="105">
        <f t="shared" si="1"/>
        <v>0.747</v>
      </c>
    </row>
    <row r="36" spans="1:15" x14ac:dyDescent="0.25">
      <c r="B36" s="46" t="s">
        <v>189</v>
      </c>
      <c r="C36" s="105">
        <f t="shared" si="1"/>
        <v>1</v>
      </c>
      <c r="D36" s="105">
        <f t="shared" si="1"/>
        <v>1</v>
      </c>
      <c r="E36" s="105">
        <f t="shared" si="1"/>
        <v>0.621</v>
      </c>
      <c r="F36" s="105">
        <f t="shared" si="1"/>
        <v>0.621</v>
      </c>
      <c r="G36" s="105">
        <f t="shared" si="1"/>
        <v>0.621</v>
      </c>
      <c r="H36" s="105">
        <f t="shared" si="1"/>
        <v>1</v>
      </c>
      <c r="I36" s="105">
        <f t="shared" si="1"/>
        <v>1</v>
      </c>
      <c r="J36" s="105">
        <f t="shared" si="1"/>
        <v>1</v>
      </c>
      <c r="K36" s="105">
        <f t="shared" si="1"/>
        <v>1</v>
      </c>
      <c r="L36" s="105">
        <f t="shared" si="1"/>
        <v>1</v>
      </c>
      <c r="M36" s="105">
        <f t="shared" si="1"/>
        <v>1</v>
      </c>
      <c r="N36" s="105">
        <f t="shared" si="1"/>
        <v>1</v>
      </c>
      <c r="O36" s="105">
        <f t="shared" si="1"/>
        <v>1</v>
      </c>
    </row>
    <row r="37" spans="1:15" x14ac:dyDescent="0.25">
      <c r="B37" s="46" t="s">
        <v>190</v>
      </c>
      <c r="C37" s="105">
        <f t="shared" si="1"/>
        <v>1</v>
      </c>
      <c r="D37" s="105">
        <f t="shared" si="1"/>
        <v>1</v>
      </c>
      <c r="E37" s="105">
        <f t="shared" si="1"/>
        <v>1</v>
      </c>
      <c r="F37" s="105">
        <f t="shared" si="1"/>
        <v>1</v>
      </c>
      <c r="G37" s="105">
        <f t="shared" si="1"/>
        <v>1</v>
      </c>
      <c r="H37" s="105">
        <f t="shared" si="1"/>
        <v>1</v>
      </c>
      <c r="I37" s="105">
        <f t="shared" si="1"/>
        <v>1</v>
      </c>
      <c r="J37" s="105">
        <f t="shared" si="1"/>
        <v>1</v>
      </c>
      <c r="K37" s="105">
        <f t="shared" si="1"/>
        <v>1</v>
      </c>
      <c r="L37" s="105">
        <f t="shared" si="1"/>
        <v>0.29700000000000004</v>
      </c>
      <c r="M37" s="105">
        <f t="shared" si="1"/>
        <v>0.29700000000000004</v>
      </c>
      <c r="N37" s="105">
        <f t="shared" si="1"/>
        <v>0.29700000000000004</v>
      </c>
      <c r="O37" s="105">
        <f t="shared" si="1"/>
        <v>0.29700000000000004</v>
      </c>
    </row>
    <row r="38" spans="1:15" x14ac:dyDescent="0.25">
      <c r="B38" s="73" t="s">
        <v>205</v>
      </c>
      <c r="C38" s="105">
        <f t="shared" si="1"/>
        <v>1</v>
      </c>
      <c r="D38" s="105">
        <f t="shared" si="1"/>
        <v>1</v>
      </c>
      <c r="E38" s="105">
        <f t="shared" si="1"/>
        <v>0.75600000000000001</v>
      </c>
      <c r="F38" s="105">
        <f t="shared" si="1"/>
        <v>0.75600000000000001</v>
      </c>
      <c r="G38" s="105">
        <f t="shared" si="1"/>
        <v>1</v>
      </c>
      <c r="H38" s="105">
        <f t="shared" si="1"/>
        <v>1</v>
      </c>
      <c r="I38" s="105">
        <f t="shared" si="1"/>
        <v>1</v>
      </c>
      <c r="J38" s="105">
        <f t="shared" si="1"/>
        <v>1</v>
      </c>
      <c r="K38" s="105">
        <f t="shared" si="1"/>
        <v>1</v>
      </c>
      <c r="L38" s="105">
        <f t="shared" si="1"/>
        <v>1</v>
      </c>
      <c r="M38" s="105">
        <f t="shared" si="1"/>
        <v>1</v>
      </c>
      <c r="N38" s="105">
        <f t="shared" si="1"/>
        <v>1</v>
      </c>
      <c r="O38" s="105">
        <f t="shared" si="1"/>
        <v>1</v>
      </c>
    </row>
    <row r="40" spans="1:15" ht="13" x14ac:dyDescent="0.3">
      <c r="A40" s="30" t="s">
        <v>323</v>
      </c>
      <c r="B40" s="46"/>
    </row>
    <row r="41" spans="1:15" x14ac:dyDescent="0.25">
      <c r="B41" s="73" t="s">
        <v>173</v>
      </c>
      <c r="C41" s="105">
        <f>IF(C18=1,1,C18*0.9)</f>
        <v>1</v>
      </c>
      <c r="D41" s="105">
        <f t="shared" ref="D41:O41" si="2">IF(D18=1,1,D18*0.9)</f>
        <v>1</v>
      </c>
      <c r="E41" s="105">
        <f t="shared" si="2"/>
        <v>1</v>
      </c>
      <c r="F41" s="105">
        <f t="shared" si="2"/>
        <v>1</v>
      </c>
      <c r="G41" s="105">
        <f t="shared" si="2"/>
        <v>1</v>
      </c>
      <c r="H41" s="105">
        <f t="shared" si="2"/>
        <v>1</v>
      </c>
      <c r="I41" s="105">
        <f t="shared" si="2"/>
        <v>1</v>
      </c>
      <c r="J41" s="105">
        <f t="shared" si="2"/>
        <v>1</v>
      </c>
      <c r="K41" s="105">
        <f t="shared" si="2"/>
        <v>1</v>
      </c>
      <c r="L41" s="105">
        <f t="shared" si="2"/>
        <v>1</v>
      </c>
      <c r="M41" s="105">
        <f t="shared" si="2"/>
        <v>1</v>
      </c>
      <c r="N41" s="105">
        <f t="shared" si="2"/>
        <v>1</v>
      </c>
      <c r="O41" s="105">
        <f t="shared" si="2"/>
        <v>1</v>
      </c>
    </row>
    <row r="42" spans="1:15" x14ac:dyDescent="0.25">
      <c r="B42" s="73" t="s">
        <v>174</v>
      </c>
      <c r="C42" s="105">
        <f t="shared" ref="C42:O44" si="3">IF(C19=1,1,C19*0.9)</f>
        <v>1</v>
      </c>
      <c r="D42" s="105">
        <f t="shared" si="3"/>
        <v>1</v>
      </c>
      <c r="E42" s="105">
        <f>IF(ISBLANK('Dist. de l''état nutritionnel'!E$14),0.54,(0.54*'Dist. de l''état nutritionnel'!E$14/(1-0.54*'Dist. de l''état nutritionnel'!E$14))
/ ('Dist. de l''état nutritionnel'!E$14/(1-'Dist. de l''état nutritionnel'!E$14)))</f>
        <v>0.54</v>
      </c>
      <c r="F42" s="105">
        <f>IF(ISBLANK('Dist. de l''état nutritionnel'!F$14),0.54,(0.54*'Dist. de l''état nutritionnel'!F$14/(1-0.54*'Dist. de l''état nutritionnel'!F$14))
/ ('Dist. de l''état nutritionnel'!F$14/(1-'Dist. de l''état nutritionnel'!F$14)))</f>
        <v>0.54</v>
      </c>
      <c r="G42" s="105">
        <f>IF(ISBLANK('Dist. de l''état nutritionnel'!G$14),0.54,(0.54*'Dist. de l''état nutritionnel'!G$14/(1-0.54*'Dist. de l''état nutritionnel'!G$14))
/ ('Dist. de l''état nutritionnel'!G$14/(1-'Dist. de l''état nutritionnel'!G$14)))</f>
        <v>0.54</v>
      </c>
      <c r="H42" s="105">
        <f>IF(ISBLANK('Dist. de l''état nutritionnel'!H$14),0.54,(0.54*'Dist. de l''état nutritionnel'!H$14/(1-0.54*'Dist. de l''état nutritionnel'!H$14))
/ ('Dist. de l''état nutritionnel'!H$14/(1-'Dist. de l''état nutritionnel'!H$14)))</f>
        <v>0.54</v>
      </c>
      <c r="I42" s="105">
        <f>IF(ISBLANK('Dist. de l''état nutritionnel'!I$14),0.54,(0.54*'Dist. de l''état nutritionnel'!I$14/(1-0.54*'Dist. de l''état nutritionnel'!I$14))
/ ('Dist. de l''état nutritionnel'!I$14/(1-'Dist. de l''état nutritionnel'!I$14)))</f>
        <v>0.54</v>
      </c>
      <c r="J42" s="105">
        <f>IF(ISBLANK('Dist. de l''état nutritionnel'!J$14),0.54,(0.54*'Dist. de l''état nutritionnel'!J$14/(1-0.54*'Dist. de l''état nutritionnel'!J$14))
/ ('Dist. de l''état nutritionnel'!J$14/(1-'Dist. de l''état nutritionnel'!J$14)))</f>
        <v>0.54</v>
      </c>
      <c r="K42" s="105">
        <f>IF(ISBLANK('Dist. de l''état nutritionnel'!K$14),0.54,(0.54*'Dist. de l''état nutritionnel'!K$14/(1-0.54*'Dist. de l''état nutritionnel'!K$14))
/ ('Dist. de l''état nutritionnel'!K$14/(1-'Dist. de l''état nutritionnel'!K$14)))</f>
        <v>0.54</v>
      </c>
      <c r="L42" s="105">
        <f>IF(ISBLANK('Dist. de l''état nutritionnel'!L$14),0.54,(0.54*'Dist. de l''état nutritionnel'!L$14/(1-0.54*'Dist. de l''état nutritionnel'!L$14))
/ ('Dist. de l''état nutritionnel'!L$14/(1-'Dist. de l''état nutritionnel'!L$14)))</f>
        <v>0.54</v>
      </c>
      <c r="M42" s="105">
        <f>IF(ISBLANK('Dist. de l''état nutritionnel'!M$14),0.54,(0.54*'Dist. de l''état nutritionnel'!M$14/(1-0.54*'Dist. de l''état nutritionnel'!M$14))
/ ('Dist. de l''état nutritionnel'!M$14/(1-'Dist. de l''état nutritionnel'!M$14)))</f>
        <v>0.54</v>
      </c>
      <c r="N42" s="105">
        <f>IF(ISBLANK('Dist. de l''état nutritionnel'!N$14),0.54,(0.54*'Dist. de l''état nutritionnel'!N$14/(1-0.54*'Dist. de l''état nutritionnel'!N$14))
/ ('Dist. de l''état nutritionnel'!N$14/(1-'Dist. de l''état nutritionnel'!N$14)))</f>
        <v>0.54</v>
      </c>
      <c r="O42" s="105">
        <f>IF(ISBLANK('Dist. de l''état nutritionnel'!O$14),0.54,(0.54*'Dist. de l''état nutritionnel'!O$14/(1-0.54*'Dist. de l''état nutritionnel'!O$14))
/ ('Dist. de l''état nutritionnel'!O$14/(1-'Dist. de l''état nutritionnel'!O$14)))</f>
        <v>0.54</v>
      </c>
    </row>
    <row r="43" spans="1:15" x14ac:dyDescent="0.25">
      <c r="B43" s="73" t="s">
        <v>175</v>
      </c>
      <c r="C43" s="105">
        <f t="shared" si="3"/>
        <v>1</v>
      </c>
      <c r="D43" s="105">
        <f t="shared" si="3"/>
        <v>1</v>
      </c>
      <c r="E43" s="105">
        <f t="shared" si="3"/>
        <v>1</v>
      </c>
      <c r="F43" s="105">
        <f t="shared" si="3"/>
        <v>1</v>
      </c>
      <c r="G43" s="105">
        <f t="shared" si="3"/>
        <v>1</v>
      </c>
      <c r="H43" s="105">
        <f t="shared" si="3"/>
        <v>1</v>
      </c>
      <c r="I43" s="105">
        <f t="shared" si="3"/>
        <v>1</v>
      </c>
      <c r="J43" s="105">
        <f t="shared" si="3"/>
        <v>1</v>
      </c>
      <c r="K43" s="105">
        <f t="shared" si="3"/>
        <v>1</v>
      </c>
      <c r="L43" s="105">
        <f t="shared" si="3"/>
        <v>1</v>
      </c>
      <c r="M43" s="105">
        <f t="shared" si="3"/>
        <v>1</v>
      </c>
      <c r="N43" s="105">
        <f t="shared" si="3"/>
        <v>1</v>
      </c>
      <c r="O43" s="105">
        <f t="shared" si="3"/>
        <v>1</v>
      </c>
    </row>
    <row r="44" spans="1:15" x14ac:dyDescent="0.25">
      <c r="B44" s="73" t="s">
        <v>183</v>
      </c>
      <c r="C44" s="105">
        <f t="shared" si="3"/>
        <v>1</v>
      </c>
      <c r="D44" s="105">
        <f t="shared" si="3"/>
        <v>1</v>
      </c>
      <c r="E44" s="105">
        <f>IF(ISBLANK('Dist. de l''état nutritionnel'!E$14),0.7,(0.7*'Dist. de l''état nutritionnel'!E$14/(1-0.7*'Dist. de l''état nutritionnel'!E$14))
/ ('Dist. de l''état nutritionnel'!E$14/(1-'Dist. de l''état nutritionnel'!E$14)))</f>
        <v>0.7</v>
      </c>
      <c r="F44" s="105">
        <f>IF(ISBLANK('Dist. de l''état nutritionnel'!F$14),0.7,(0.7*'Dist. de l''état nutritionnel'!F$14/(1-0.7*'Dist. de l''état nutritionnel'!F$14))
/ ('Dist. de l''état nutritionnel'!F$14/(1-'Dist. de l''état nutritionnel'!F$14)))</f>
        <v>0.7</v>
      </c>
      <c r="G44" s="105">
        <f>IF(ISBLANK('Dist. de l''état nutritionnel'!G$14),0.7,(0.7*'Dist. de l''état nutritionnel'!G$14/(1-0.7*'Dist. de l''état nutritionnel'!G$14))
/ ('Dist. de l''état nutritionnel'!G$14/(1-'Dist. de l''état nutritionnel'!G$14)))</f>
        <v>0.7</v>
      </c>
      <c r="H44" s="105">
        <f>IF(ISBLANK('Dist. de l''état nutritionnel'!H$14),0.7,(0.7*'Dist. de l''état nutritionnel'!H$14/(1-0.7*'Dist. de l''état nutritionnel'!H$14))
/ ('Dist. de l''état nutritionnel'!H$14/(1-'Dist. de l''état nutritionnel'!H$14)))</f>
        <v>0.7</v>
      </c>
      <c r="I44" s="105">
        <f>IF(ISBLANK('Dist. de l''état nutritionnel'!I$14),0.7,(0.7*'Dist. de l''état nutritionnel'!I$14/(1-0.7*'Dist. de l''état nutritionnel'!I$14))
/ ('Dist. de l''état nutritionnel'!I$14/(1-'Dist. de l''état nutritionnel'!I$14)))</f>
        <v>0.7</v>
      </c>
      <c r="J44" s="105">
        <f>IF(ISBLANK('Dist. de l''état nutritionnel'!J$14),0.7,(0.7*'Dist. de l''état nutritionnel'!J$14/(1-0.7*'Dist. de l''état nutritionnel'!J$14))
/ ('Dist. de l''état nutritionnel'!J$14/(1-'Dist. de l''état nutritionnel'!J$14)))</f>
        <v>0.7</v>
      </c>
      <c r="K44" s="105">
        <f>IF(ISBLANK('Dist. de l''état nutritionnel'!K$14),0.7,(0.7*'Dist. de l''état nutritionnel'!K$14/(1-0.7*'Dist. de l''état nutritionnel'!K$14))
/ ('Dist. de l''état nutritionnel'!K$14/(1-'Dist. de l''état nutritionnel'!K$14)))</f>
        <v>0.7</v>
      </c>
      <c r="L44" s="105">
        <f>IF(ISBLANK('Dist. de l''état nutritionnel'!L$14),0.7,(0.7*'Dist. de l''état nutritionnel'!L$14/(1-0.7*'Dist. de l''état nutritionnel'!L$14))
/ ('Dist. de l''état nutritionnel'!L$14/(1-'Dist. de l''état nutritionnel'!L$14)))</f>
        <v>0.7</v>
      </c>
      <c r="M44" s="105">
        <f>IF(ISBLANK('Dist. de l''état nutritionnel'!M$14),0.7,(0.7*'Dist. de l''état nutritionnel'!M$14/(1-0.7*'Dist. de l''état nutritionnel'!M$14))
/ ('Dist. de l''état nutritionnel'!M$14/(1-'Dist. de l''état nutritionnel'!M$14)))</f>
        <v>0.7</v>
      </c>
      <c r="N44" s="105">
        <f>IF(ISBLANK('Dist. de l''état nutritionnel'!N$14),0.7,(0.7*'Dist. de l''état nutritionnel'!N$14/(1-0.7*'Dist. de l''état nutritionnel'!N$14))
/ ('Dist. de l''état nutritionnel'!N$14/(1-'Dist. de l''état nutritionnel'!N$14)))</f>
        <v>0.7</v>
      </c>
      <c r="O44" s="105">
        <f>IF(ISBLANK('Dist. de l''état nutritionnel'!O$14),0.7,(0.7*'Dist. de l''état nutritionnel'!O$14/(1-0.7*'Dist. de l''état nutritionnel'!O$14))
/ ('Dist. de l''état nutritionnel'!O$14/(1-'Dist. de l''état nutritionnel'!O$14)))</f>
        <v>0.7</v>
      </c>
    </row>
    <row r="46" spans="1:15" s="107" customFormat="1" ht="13" x14ac:dyDescent="0.3">
      <c r="A46" s="107" t="s">
        <v>239</v>
      </c>
    </row>
    <row r="47" spans="1:15" ht="26" x14ac:dyDescent="0.3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5">
        <f>IF(C3=1,1,C3*1.05)</f>
        <v>0.55650000000000011</v>
      </c>
      <c r="D49" s="105">
        <f t="shared" ref="D49:O49" si="4">IF(D3=1,1,D3*1.05)</f>
        <v>0.55650000000000011</v>
      </c>
      <c r="E49" s="105">
        <f t="shared" si="4"/>
        <v>1</v>
      </c>
      <c r="F49" s="105">
        <f t="shared" si="4"/>
        <v>1</v>
      </c>
      <c r="G49" s="105">
        <f t="shared" si="4"/>
        <v>1</v>
      </c>
      <c r="H49" s="105">
        <f t="shared" si="4"/>
        <v>1</v>
      </c>
      <c r="I49" s="105">
        <f t="shared" si="4"/>
        <v>1</v>
      </c>
      <c r="J49" s="105">
        <f t="shared" si="4"/>
        <v>1</v>
      </c>
      <c r="K49" s="105">
        <f t="shared" si="4"/>
        <v>1</v>
      </c>
      <c r="L49" s="105">
        <f t="shared" si="4"/>
        <v>1</v>
      </c>
      <c r="M49" s="105">
        <f t="shared" si="4"/>
        <v>1</v>
      </c>
      <c r="N49" s="105">
        <f t="shared" si="4"/>
        <v>1</v>
      </c>
      <c r="O49" s="105">
        <f t="shared" si="4"/>
        <v>1</v>
      </c>
    </row>
    <row r="50" spans="1:15" x14ac:dyDescent="0.25">
      <c r="B50" s="46" t="s">
        <v>176</v>
      </c>
      <c r="C50" s="105">
        <f t="shared" ref="C50:O61" si="5">IF(C4=1,1,C4*1.05)</f>
        <v>1</v>
      </c>
      <c r="D50" s="105">
        <f t="shared" si="5"/>
        <v>1</v>
      </c>
      <c r="E50" s="105">
        <f t="shared" si="5"/>
        <v>1</v>
      </c>
      <c r="F50" s="105">
        <f t="shared" si="5"/>
        <v>1</v>
      </c>
      <c r="G50" s="105">
        <f t="shared" si="5"/>
        <v>1</v>
      </c>
      <c r="H50" s="105">
        <f t="shared" si="5"/>
        <v>0.76649999999999996</v>
      </c>
      <c r="I50" s="105">
        <f t="shared" si="5"/>
        <v>0.76649999999999996</v>
      </c>
      <c r="J50" s="105">
        <f t="shared" si="5"/>
        <v>0.76649999999999996</v>
      </c>
      <c r="K50" s="105">
        <f t="shared" si="5"/>
        <v>0.76649999999999996</v>
      </c>
      <c r="L50" s="105">
        <f t="shared" si="5"/>
        <v>1</v>
      </c>
      <c r="M50" s="105">
        <f t="shared" si="5"/>
        <v>1</v>
      </c>
      <c r="N50" s="105">
        <f t="shared" si="5"/>
        <v>1</v>
      </c>
      <c r="O50" s="105">
        <f t="shared" si="5"/>
        <v>1</v>
      </c>
    </row>
    <row r="51" spans="1:15" x14ac:dyDescent="0.25">
      <c r="B51" s="46" t="s">
        <v>177</v>
      </c>
      <c r="C51" s="105">
        <f t="shared" si="5"/>
        <v>1</v>
      </c>
      <c r="D51" s="105">
        <f t="shared" si="5"/>
        <v>1</v>
      </c>
      <c r="E51" s="105">
        <f t="shared" si="5"/>
        <v>1</v>
      </c>
      <c r="F51" s="105">
        <f t="shared" si="5"/>
        <v>1</v>
      </c>
      <c r="G51" s="105">
        <f t="shared" si="5"/>
        <v>1</v>
      </c>
      <c r="H51" s="105">
        <f t="shared" si="5"/>
        <v>0.76649999999999996</v>
      </c>
      <c r="I51" s="105">
        <f t="shared" si="5"/>
        <v>0.76649999999999996</v>
      </c>
      <c r="J51" s="105">
        <f t="shared" si="5"/>
        <v>0.76649999999999996</v>
      </c>
      <c r="K51" s="105">
        <f t="shared" si="5"/>
        <v>0.76649999999999996</v>
      </c>
      <c r="L51" s="105">
        <f t="shared" si="5"/>
        <v>1</v>
      </c>
      <c r="M51" s="105">
        <f t="shared" si="5"/>
        <v>1</v>
      </c>
      <c r="N51" s="105">
        <f t="shared" si="5"/>
        <v>1</v>
      </c>
      <c r="O51" s="105">
        <f t="shared" si="5"/>
        <v>1</v>
      </c>
    </row>
    <row r="52" spans="1:15" x14ac:dyDescent="0.25">
      <c r="B52" s="46" t="s">
        <v>178</v>
      </c>
      <c r="C52" s="105">
        <f t="shared" si="5"/>
        <v>1</v>
      </c>
      <c r="D52" s="105">
        <f t="shared" si="5"/>
        <v>1</v>
      </c>
      <c r="E52" s="105">
        <f t="shared" si="5"/>
        <v>1</v>
      </c>
      <c r="F52" s="105">
        <f t="shared" si="5"/>
        <v>1</v>
      </c>
      <c r="G52" s="105">
        <f t="shared" si="5"/>
        <v>1</v>
      </c>
      <c r="H52" s="105">
        <f t="shared" si="5"/>
        <v>0.76649999999999996</v>
      </c>
      <c r="I52" s="105">
        <f t="shared" si="5"/>
        <v>0.76649999999999996</v>
      </c>
      <c r="J52" s="105">
        <f t="shared" si="5"/>
        <v>0.76649999999999996</v>
      </c>
      <c r="K52" s="105">
        <f t="shared" si="5"/>
        <v>0.76649999999999996</v>
      </c>
      <c r="L52" s="105">
        <f t="shared" si="5"/>
        <v>1</v>
      </c>
      <c r="M52" s="105">
        <f t="shared" si="5"/>
        <v>1</v>
      </c>
      <c r="N52" s="105">
        <f t="shared" si="5"/>
        <v>1</v>
      </c>
      <c r="O52" s="105">
        <f t="shared" si="5"/>
        <v>1</v>
      </c>
    </row>
    <row r="53" spans="1:15" x14ac:dyDescent="0.25">
      <c r="B53" s="46" t="s">
        <v>179</v>
      </c>
      <c r="C53" s="105">
        <f t="shared" si="5"/>
        <v>1</v>
      </c>
      <c r="D53" s="105">
        <f t="shared" si="5"/>
        <v>1</v>
      </c>
      <c r="E53" s="105">
        <f t="shared" si="5"/>
        <v>1</v>
      </c>
      <c r="F53" s="105">
        <f t="shared" si="5"/>
        <v>1</v>
      </c>
      <c r="G53" s="105">
        <f t="shared" si="5"/>
        <v>1</v>
      </c>
      <c r="H53" s="105">
        <f t="shared" si="5"/>
        <v>0.76649999999999996</v>
      </c>
      <c r="I53" s="105">
        <f t="shared" si="5"/>
        <v>0.76649999999999996</v>
      </c>
      <c r="J53" s="105">
        <f t="shared" si="5"/>
        <v>0.76649999999999996</v>
      </c>
      <c r="K53" s="105">
        <f t="shared" si="5"/>
        <v>0.76649999999999996</v>
      </c>
      <c r="L53" s="105">
        <f t="shared" si="5"/>
        <v>1</v>
      </c>
      <c r="M53" s="105">
        <f t="shared" si="5"/>
        <v>1</v>
      </c>
      <c r="N53" s="105">
        <f t="shared" si="5"/>
        <v>1</v>
      </c>
      <c r="O53" s="105">
        <f t="shared" si="5"/>
        <v>1</v>
      </c>
    </row>
    <row r="54" spans="1:15" x14ac:dyDescent="0.25">
      <c r="B54" s="73" t="s">
        <v>180</v>
      </c>
      <c r="C54" s="105">
        <f t="shared" si="5"/>
        <v>1</v>
      </c>
      <c r="D54" s="105">
        <f t="shared" si="5"/>
        <v>1</v>
      </c>
      <c r="E54" s="105">
        <f t="shared" si="5"/>
        <v>1</v>
      </c>
      <c r="F54" s="105">
        <f t="shared" si="5"/>
        <v>1</v>
      </c>
      <c r="G54" s="105">
        <f t="shared" si="5"/>
        <v>1</v>
      </c>
      <c r="H54" s="105">
        <f t="shared" si="5"/>
        <v>1</v>
      </c>
      <c r="I54" s="105">
        <f t="shared" si="5"/>
        <v>1</v>
      </c>
      <c r="J54" s="105">
        <f t="shared" si="5"/>
        <v>1</v>
      </c>
      <c r="K54" s="105">
        <f t="shared" si="5"/>
        <v>1</v>
      </c>
      <c r="L54" s="105">
        <f t="shared" si="5"/>
        <v>0.51449999999999996</v>
      </c>
      <c r="M54" s="105">
        <f t="shared" si="5"/>
        <v>0.51449999999999996</v>
      </c>
      <c r="N54" s="105">
        <f t="shared" si="5"/>
        <v>0.51449999999999996</v>
      </c>
      <c r="O54" s="105">
        <f t="shared" si="5"/>
        <v>0.51449999999999996</v>
      </c>
    </row>
    <row r="55" spans="1:15" x14ac:dyDescent="0.25">
      <c r="B55" s="73" t="s">
        <v>181</v>
      </c>
      <c r="C55" s="105">
        <f t="shared" si="5"/>
        <v>1</v>
      </c>
      <c r="D55" s="105">
        <f t="shared" si="5"/>
        <v>1</v>
      </c>
      <c r="E55" s="105">
        <f t="shared" si="5"/>
        <v>1</v>
      </c>
      <c r="F55" s="105">
        <f t="shared" si="5"/>
        <v>1</v>
      </c>
      <c r="G55" s="105">
        <f t="shared" si="5"/>
        <v>1</v>
      </c>
      <c r="H55" s="105">
        <f t="shared" si="5"/>
        <v>1</v>
      </c>
      <c r="I55" s="105">
        <f t="shared" si="5"/>
        <v>1</v>
      </c>
      <c r="J55" s="105">
        <f t="shared" si="5"/>
        <v>1</v>
      </c>
      <c r="K55" s="105">
        <f t="shared" si="5"/>
        <v>1</v>
      </c>
      <c r="L55" s="105">
        <f t="shared" si="5"/>
        <v>0.51449999999999996</v>
      </c>
      <c r="M55" s="105">
        <f t="shared" si="5"/>
        <v>0.51449999999999996</v>
      </c>
      <c r="N55" s="105">
        <f t="shared" si="5"/>
        <v>0.51449999999999996</v>
      </c>
      <c r="O55" s="105">
        <f t="shared" si="5"/>
        <v>0.51449999999999996</v>
      </c>
    </row>
    <row r="56" spans="1:15" x14ac:dyDescent="0.25">
      <c r="B56" s="46" t="s">
        <v>182</v>
      </c>
      <c r="C56" s="105">
        <f t="shared" si="5"/>
        <v>1</v>
      </c>
      <c r="D56" s="105">
        <f t="shared" si="5"/>
        <v>1</v>
      </c>
      <c r="E56" s="105">
        <f t="shared" si="5"/>
        <v>1</v>
      </c>
      <c r="F56" s="105">
        <f t="shared" si="5"/>
        <v>1</v>
      </c>
      <c r="G56" s="105">
        <f t="shared" si="5"/>
        <v>1</v>
      </c>
      <c r="H56" s="105">
        <f t="shared" si="5"/>
        <v>1</v>
      </c>
      <c r="I56" s="105">
        <f t="shared" si="5"/>
        <v>1</v>
      </c>
      <c r="J56" s="105">
        <f t="shared" si="5"/>
        <v>1</v>
      </c>
      <c r="K56" s="105">
        <f t="shared" si="5"/>
        <v>1</v>
      </c>
      <c r="L56" s="105">
        <f t="shared" si="5"/>
        <v>0.87149999999999994</v>
      </c>
      <c r="M56" s="105">
        <f t="shared" si="5"/>
        <v>0.87149999999999994</v>
      </c>
      <c r="N56" s="105">
        <f t="shared" si="5"/>
        <v>0.87149999999999994</v>
      </c>
      <c r="O56" s="105">
        <f t="shared" si="5"/>
        <v>0.87149999999999994</v>
      </c>
    </row>
    <row r="57" spans="1:15" x14ac:dyDescent="0.25">
      <c r="B57" s="73" t="s">
        <v>185</v>
      </c>
      <c r="C57" s="105">
        <f t="shared" si="5"/>
        <v>1</v>
      </c>
      <c r="D57" s="105">
        <f t="shared" si="5"/>
        <v>1</v>
      </c>
      <c r="E57" s="105">
        <f t="shared" si="5"/>
        <v>0.72449999999999992</v>
      </c>
      <c r="F57" s="105">
        <f t="shared" si="5"/>
        <v>0.72449999999999992</v>
      </c>
      <c r="G57" s="105">
        <f t="shared" si="5"/>
        <v>1</v>
      </c>
      <c r="H57" s="105">
        <f t="shared" si="5"/>
        <v>1</v>
      </c>
      <c r="I57" s="105">
        <f t="shared" si="5"/>
        <v>1</v>
      </c>
      <c r="J57" s="105">
        <f t="shared" si="5"/>
        <v>1</v>
      </c>
      <c r="K57" s="105">
        <f t="shared" si="5"/>
        <v>1</v>
      </c>
      <c r="L57" s="105">
        <f t="shared" si="5"/>
        <v>1</v>
      </c>
      <c r="M57" s="105">
        <f t="shared" si="5"/>
        <v>1</v>
      </c>
      <c r="N57" s="105">
        <f t="shared" si="5"/>
        <v>1</v>
      </c>
      <c r="O57" s="105">
        <f t="shared" si="5"/>
        <v>1</v>
      </c>
    </row>
    <row r="58" spans="1:15" x14ac:dyDescent="0.25">
      <c r="B58" s="46" t="s">
        <v>186</v>
      </c>
      <c r="C58" s="105">
        <f t="shared" si="5"/>
        <v>0.87149999999999994</v>
      </c>
      <c r="D58" s="105">
        <f t="shared" si="5"/>
        <v>0.87149999999999994</v>
      </c>
      <c r="E58" s="105">
        <f t="shared" si="5"/>
        <v>0.87149999999999994</v>
      </c>
      <c r="F58" s="105">
        <f t="shared" si="5"/>
        <v>0.87149999999999994</v>
      </c>
      <c r="G58" s="105">
        <f t="shared" si="5"/>
        <v>0.87149999999999994</v>
      </c>
      <c r="H58" s="105">
        <f t="shared" si="5"/>
        <v>0.87149999999999994</v>
      </c>
      <c r="I58" s="105">
        <f t="shared" si="5"/>
        <v>0.87149999999999994</v>
      </c>
      <c r="J58" s="105">
        <f t="shared" si="5"/>
        <v>0.87149999999999994</v>
      </c>
      <c r="K58" s="105">
        <f t="shared" si="5"/>
        <v>0.87149999999999994</v>
      </c>
      <c r="L58" s="105">
        <f t="shared" si="5"/>
        <v>0.87149999999999994</v>
      </c>
      <c r="M58" s="105">
        <f t="shared" si="5"/>
        <v>0.87149999999999994</v>
      </c>
      <c r="N58" s="105">
        <f t="shared" si="5"/>
        <v>0.87149999999999994</v>
      </c>
      <c r="O58" s="105">
        <f t="shared" si="5"/>
        <v>0.87149999999999994</v>
      </c>
    </row>
    <row r="59" spans="1:15" x14ac:dyDescent="0.25">
      <c r="B59" s="46" t="s">
        <v>189</v>
      </c>
      <c r="C59" s="105">
        <f t="shared" si="5"/>
        <v>1</v>
      </c>
      <c r="D59" s="105">
        <f t="shared" si="5"/>
        <v>1</v>
      </c>
      <c r="E59" s="105">
        <f t="shared" si="5"/>
        <v>0.72449999999999992</v>
      </c>
      <c r="F59" s="105">
        <f t="shared" si="5"/>
        <v>0.72449999999999992</v>
      </c>
      <c r="G59" s="105">
        <f t="shared" si="5"/>
        <v>0.72449999999999992</v>
      </c>
      <c r="H59" s="105">
        <f t="shared" si="5"/>
        <v>1</v>
      </c>
      <c r="I59" s="105">
        <f t="shared" si="5"/>
        <v>1</v>
      </c>
      <c r="J59" s="105">
        <f t="shared" si="5"/>
        <v>1</v>
      </c>
      <c r="K59" s="105">
        <f t="shared" si="5"/>
        <v>1</v>
      </c>
      <c r="L59" s="105">
        <f t="shared" si="5"/>
        <v>1</v>
      </c>
      <c r="M59" s="105">
        <f t="shared" si="5"/>
        <v>1</v>
      </c>
      <c r="N59" s="105">
        <f t="shared" si="5"/>
        <v>1</v>
      </c>
      <c r="O59" s="105">
        <f t="shared" si="5"/>
        <v>1</v>
      </c>
    </row>
    <row r="60" spans="1:15" x14ac:dyDescent="0.25">
      <c r="B60" s="46" t="s">
        <v>190</v>
      </c>
      <c r="C60" s="105">
        <f t="shared" si="5"/>
        <v>1</v>
      </c>
      <c r="D60" s="105">
        <f t="shared" si="5"/>
        <v>1</v>
      </c>
      <c r="E60" s="105">
        <f t="shared" si="5"/>
        <v>1</v>
      </c>
      <c r="F60" s="105">
        <f t="shared" si="5"/>
        <v>1</v>
      </c>
      <c r="G60" s="105">
        <f t="shared" si="5"/>
        <v>1</v>
      </c>
      <c r="H60" s="105">
        <f t="shared" si="5"/>
        <v>1</v>
      </c>
      <c r="I60" s="105">
        <f t="shared" si="5"/>
        <v>1</v>
      </c>
      <c r="J60" s="105">
        <f t="shared" si="5"/>
        <v>1</v>
      </c>
      <c r="K60" s="105">
        <f t="shared" si="5"/>
        <v>1</v>
      </c>
      <c r="L60" s="105">
        <f t="shared" si="5"/>
        <v>0.34650000000000003</v>
      </c>
      <c r="M60" s="105">
        <f t="shared" si="5"/>
        <v>0.34650000000000003</v>
      </c>
      <c r="N60" s="105">
        <f t="shared" si="5"/>
        <v>0.34650000000000003</v>
      </c>
      <c r="O60" s="105">
        <f t="shared" si="5"/>
        <v>0.34650000000000003</v>
      </c>
    </row>
    <row r="61" spans="1:15" x14ac:dyDescent="0.25">
      <c r="B61" s="73" t="s">
        <v>205</v>
      </c>
      <c r="C61" s="105">
        <f t="shared" si="5"/>
        <v>1</v>
      </c>
      <c r="D61" s="105">
        <f t="shared" si="5"/>
        <v>1</v>
      </c>
      <c r="E61" s="105">
        <f t="shared" si="5"/>
        <v>0.88200000000000001</v>
      </c>
      <c r="F61" s="105">
        <f t="shared" si="5"/>
        <v>0.88200000000000001</v>
      </c>
      <c r="G61" s="105">
        <f t="shared" si="5"/>
        <v>1</v>
      </c>
      <c r="H61" s="105">
        <f t="shared" si="5"/>
        <v>1</v>
      </c>
      <c r="I61" s="105">
        <f t="shared" si="5"/>
        <v>1</v>
      </c>
      <c r="J61" s="105">
        <f t="shared" si="5"/>
        <v>1</v>
      </c>
      <c r="K61" s="105">
        <f t="shared" si="5"/>
        <v>1</v>
      </c>
      <c r="L61" s="105">
        <f t="shared" si="5"/>
        <v>1</v>
      </c>
      <c r="M61" s="105">
        <f t="shared" si="5"/>
        <v>1</v>
      </c>
      <c r="N61" s="105">
        <f t="shared" si="5"/>
        <v>1</v>
      </c>
      <c r="O61" s="105">
        <f t="shared" si="5"/>
        <v>1</v>
      </c>
    </row>
    <row r="63" spans="1:15" ht="13" x14ac:dyDescent="0.3">
      <c r="A63" s="30" t="s">
        <v>324</v>
      </c>
      <c r="B63" s="46"/>
    </row>
    <row r="64" spans="1:15" x14ac:dyDescent="0.25">
      <c r="B64" s="73" t="s">
        <v>173</v>
      </c>
      <c r="C64" s="105">
        <f>IF(C18=1,1,C18*1.05)</f>
        <v>1</v>
      </c>
      <c r="D64" s="105">
        <f t="shared" ref="D64:O64" si="6">IF(D18=1,1,D18*1.05)</f>
        <v>1</v>
      </c>
      <c r="E64" s="105">
        <f t="shared" si="6"/>
        <v>1</v>
      </c>
      <c r="F64" s="105">
        <f t="shared" si="6"/>
        <v>1</v>
      </c>
      <c r="G64" s="105">
        <f t="shared" si="6"/>
        <v>1</v>
      </c>
      <c r="H64" s="105">
        <f t="shared" si="6"/>
        <v>1</v>
      </c>
      <c r="I64" s="105">
        <f t="shared" si="6"/>
        <v>1</v>
      </c>
      <c r="J64" s="105">
        <f t="shared" si="6"/>
        <v>1</v>
      </c>
      <c r="K64" s="105">
        <f t="shared" si="6"/>
        <v>1</v>
      </c>
      <c r="L64" s="105">
        <f t="shared" si="6"/>
        <v>1</v>
      </c>
      <c r="M64" s="105">
        <f t="shared" si="6"/>
        <v>1</v>
      </c>
      <c r="N64" s="105">
        <f t="shared" si="6"/>
        <v>1</v>
      </c>
      <c r="O64" s="105">
        <f t="shared" si="6"/>
        <v>1</v>
      </c>
    </row>
    <row r="65" spans="2:15" x14ac:dyDescent="0.25">
      <c r="B65" s="73" t="s">
        <v>174</v>
      </c>
      <c r="C65" s="105">
        <f t="shared" ref="C65:O67" si="7">IF(C19=1,1,C19*1.05)</f>
        <v>1</v>
      </c>
      <c r="D65" s="105">
        <f t="shared" si="7"/>
        <v>1</v>
      </c>
      <c r="E65" s="105">
        <f>IF(ISBLANK('Dist. de l''état nutritionnel'!E$14),0.97,(0.97*'Dist. de l''état nutritionnel'!E$14/(1-0.97*'Dist. de l''état nutritionnel'!E$14))
/ ('Dist. de l''état nutritionnel'!E$14/(1-'Dist. de l''état nutritionnel'!E$14)))</f>
        <v>0.97</v>
      </c>
      <c r="F65" s="105">
        <f>IF(ISBLANK('Dist. de l''état nutritionnel'!F$14),0.97,(0.97*'Dist. de l''état nutritionnel'!F$14/(1-0.97*'Dist. de l''état nutritionnel'!F$14))
/ ('Dist. de l''état nutritionnel'!F$14/(1-'Dist. de l''état nutritionnel'!F$14)))</f>
        <v>0.97</v>
      </c>
      <c r="G65" s="105">
        <f>IF(ISBLANK('Dist. de l''état nutritionnel'!G$14),0.97,(0.97*'Dist. de l''état nutritionnel'!G$14/(1-0.97*'Dist. de l''état nutritionnel'!G$14))
/ ('Dist. de l''état nutritionnel'!G$14/(1-'Dist. de l''état nutritionnel'!G$14)))</f>
        <v>0.97</v>
      </c>
      <c r="H65" s="105">
        <f>IF(ISBLANK('Dist. de l''état nutritionnel'!H$14),0.97,(0.97*'Dist. de l''état nutritionnel'!H$14/(1-0.97*'Dist. de l''état nutritionnel'!H$14))
/ ('Dist. de l''état nutritionnel'!H$14/(1-'Dist. de l''état nutritionnel'!H$14)))</f>
        <v>0.97</v>
      </c>
      <c r="I65" s="105">
        <f>IF(ISBLANK('Dist. de l''état nutritionnel'!I$14),0.97,(0.97*'Dist. de l''état nutritionnel'!I$14/(1-0.97*'Dist. de l''état nutritionnel'!I$14))
/ ('Dist. de l''état nutritionnel'!I$14/(1-'Dist. de l''état nutritionnel'!I$14)))</f>
        <v>0.97</v>
      </c>
      <c r="J65" s="105">
        <f>IF(ISBLANK('Dist. de l''état nutritionnel'!J$14),0.97,(0.97*'Dist. de l''état nutritionnel'!J$14/(1-0.97*'Dist. de l''état nutritionnel'!J$14))
/ ('Dist. de l''état nutritionnel'!J$14/(1-'Dist. de l''état nutritionnel'!J$14)))</f>
        <v>0.97</v>
      </c>
      <c r="K65" s="105">
        <f>IF(ISBLANK('Dist. de l''état nutritionnel'!K$14),0.97,(0.97*'Dist. de l''état nutritionnel'!K$14/(1-0.97*'Dist. de l''état nutritionnel'!K$14))
/ ('Dist. de l''état nutritionnel'!K$14/(1-'Dist. de l''état nutritionnel'!K$14)))</f>
        <v>0.97</v>
      </c>
      <c r="L65" s="105">
        <f>IF(ISBLANK('Dist. de l''état nutritionnel'!L$14),0.97,(0.97*'Dist. de l''état nutritionnel'!L$14/(1-0.97*'Dist. de l''état nutritionnel'!L$14))
/ ('Dist. de l''état nutritionnel'!L$14/(1-'Dist. de l''état nutritionnel'!L$14)))</f>
        <v>0.97</v>
      </c>
      <c r="M65" s="105">
        <f>IF(ISBLANK('Dist. de l''état nutritionnel'!M$14),0.97,(0.97*'Dist. de l''état nutritionnel'!M$14/(1-0.97*'Dist. de l''état nutritionnel'!M$14))
/ ('Dist. de l''état nutritionnel'!M$14/(1-'Dist. de l''état nutritionnel'!M$14)))</f>
        <v>0.97</v>
      </c>
      <c r="N65" s="105">
        <f>IF(ISBLANK('Dist. de l''état nutritionnel'!N$14),0.97,(0.97*'Dist. de l''état nutritionnel'!N$14/(1-0.97*'Dist. de l''état nutritionnel'!N$14))
/ ('Dist. de l''état nutritionnel'!N$14/(1-'Dist. de l''état nutritionnel'!N$14)))</f>
        <v>0.97</v>
      </c>
      <c r="O65" s="105">
        <f>IF(ISBLANK('Dist. de l''état nutritionnel'!O$14),0.97,(0.97*'Dist. de l''état nutritionnel'!O$14/(1-0.97*'Dist. de l''état nutritionnel'!O$14))
/ ('Dist. de l''état nutritionnel'!O$14/(1-'Dist. de l''état nutritionnel'!O$14)))</f>
        <v>0.97</v>
      </c>
    </row>
    <row r="66" spans="2:15" x14ac:dyDescent="0.25">
      <c r="B66" s="73" t="s">
        <v>175</v>
      </c>
      <c r="C66" s="105">
        <f t="shared" si="7"/>
        <v>1</v>
      </c>
      <c r="D66" s="105">
        <f t="shared" si="7"/>
        <v>1</v>
      </c>
      <c r="E66" s="105">
        <f t="shared" si="7"/>
        <v>1</v>
      </c>
      <c r="F66" s="105">
        <f t="shared" si="7"/>
        <v>1</v>
      </c>
      <c r="G66" s="105">
        <f t="shared" si="7"/>
        <v>1</v>
      </c>
      <c r="H66" s="105">
        <f t="shared" si="7"/>
        <v>1</v>
      </c>
      <c r="I66" s="105">
        <f t="shared" si="7"/>
        <v>1</v>
      </c>
      <c r="J66" s="105">
        <f t="shared" si="7"/>
        <v>1</v>
      </c>
      <c r="K66" s="105">
        <f t="shared" si="7"/>
        <v>1</v>
      </c>
      <c r="L66" s="105">
        <f t="shared" si="7"/>
        <v>1</v>
      </c>
      <c r="M66" s="105">
        <f t="shared" si="7"/>
        <v>1</v>
      </c>
      <c r="N66" s="105">
        <f t="shared" si="7"/>
        <v>1</v>
      </c>
      <c r="O66" s="105">
        <f t="shared" si="7"/>
        <v>1</v>
      </c>
    </row>
    <row r="67" spans="2:15" x14ac:dyDescent="0.25">
      <c r="B67" s="73" t="s">
        <v>183</v>
      </c>
      <c r="C67" s="105">
        <f t="shared" si="7"/>
        <v>1</v>
      </c>
      <c r="D67" s="105">
        <f t="shared" si="7"/>
        <v>1</v>
      </c>
      <c r="E67" s="105">
        <f>IF(ISBLANK('Dist. de l''état nutritionnel'!E$14),0.92,(0.92*'Dist. de l''état nutritionnel'!E$14/(1-0.92*'Dist. de l''état nutritionnel'!E$14))
/ ('Dist. de l''état nutritionnel'!E$14/(1-'Dist. de l''état nutritionnel'!E$14)))</f>
        <v>0.92</v>
      </c>
      <c r="F67" s="105">
        <f>IF(ISBLANK('Dist. de l''état nutritionnel'!F$14),0.92,(0.92*'Dist. de l''état nutritionnel'!F$14/(1-0.92*'Dist. de l''état nutritionnel'!F$14))
/ ('Dist. de l''état nutritionnel'!F$14/(1-'Dist. de l''état nutritionnel'!F$14)))</f>
        <v>0.92</v>
      </c>
      <c r="G67" s="105">
        <f>IF(ISBLANK('Dist. de l''état nutritionnel'!G$14),0.92,(0.92*'Dist. de l''état nutritionnel'!G$14/(1-0.92*'Dist. de l''état nutritionnel'!G$14))
/ ('Dist. de l''état nutritionnel'!G$14/(1-'Dist. de l''état nutritionnel'!G$14)))</f>
        <v>0.92</v>
      </c>
      <c r="H67" s="105">
        <f>IF(ISBLANK('Dist. de l''état nutritionnel'!H$14),0.92,(0.92*'Dist. de l''état nutritionnel'!H$14/(1-0.92*'Dist. de l''état nutritionnel'!H$14))
/ ('Dist. de l''état nutritionnel'!H$14/(1-'Dist. de l''état nutritionnel'!H$14)))</f>
        <v>0.92</v>
      </c>
      <c r="I67" s="105">
        <f>IF(ISBLANK('Dist. de l''état nutritionnel'!I$14),0.92,(0.92*'Dist. de l''état nutritionnel'!I$14/(1-0.92*'Dist. de l''état nutritionnel'!I$14))
/ ('Dist. de l''état nutritionnel'!I$14/(1-'Dist. de l''état nutritionnel'!I$14)))</f>
        <v>0.92</v>
      </c>
      <c r="J67" s="105">
        <f>IF(ISBLANK('Dist. de l''état nutritionnel'!J$14),0.92,(0.92*'Dist. de l''état nutritionnel'!J$14/(1-0.92*'Dist. de l''état nutritionnel'!J$14))
/ ('Dist. de l''état nutritionnel'!J$14/(1-'Dist. de l''état nutritionnel'!J$14)))</f>
        <v>0.92</v>
      </c>
      <c r="K67" s="105">
        <f>IF(ISBLANK('Dist. de l''état nutritionnel'!K$14),0.92,(0.92*'Dist. de l''état nutritionnel'!K$14/(1-0.92*'Dist. de l''état nutritionnel'!K$14))
/ ('Dist. de l''état nutritionnel'!K$14/(1-'Dist. de l''état nutritionnel'!K$14)))</f>
        <v>0.92</v>
      </c>
      <c r="L67" s="105">
        <f>IF(ISBLANK('Dist. de l''état nutritionnel'!L$14),0.92,(0.92*'Dist. de l''état nutritionnel'!L$14/(1-0.92*'Dist. de l''état nutritionnel'!L$14))
/ ('Dist. de l''état nutritionnel'!L$14/(1-'Dist. de l''état nutritionnel'!L$14)))</f>
        <v>0.92</v>
      </c>
      <c r="M67" s="105">
        <f>IF(ISBLANK('Dist. de l''état nutritionnel'!M$14),0.92,(0.92*'Dist. de l''état nutritionnel'!M$14/(1-0.92*'Dist. de l''état nutritionnel'!M$14))
/ ('Dist. de l''état nutritionnel'!M$14/(1-'Dist. de l''état nutritionnel'!M$14)))</f>
        <v>0.92</v>
      </c>
      <c r="N67" s="105">
        <f>IF(ISBLANK('Dist. de l''état nutritionnel'!N$14),0.92,(0.92*'Dist. de l''état nutritionnel'!N$14/(1-0.92*'Dist. de l''état nutritionnel'!N$14))
/ ('Dist. de l''état nutritionnel'!N$14/(1-'Dist. de l''état nutritionnel'!N$14)))</f>
        <v>0.92</v>
      </c>
      <c r="O67" s="105">
        <f>IF(ISBLANK('Dist. de l''état nutritionnel'!O$14),0.92,(0.92*'Dist. de l''état nutritionnel'!O$14/(1-0.92*'Dist. de l''état nutritionnel'!O$14))
/ ('Dist. de l''état nutritionnel'!O$14/(1-'Dist. de l''état nutritionnel'!O$14)))</f>
        <v>0.92</v>
      </c>
    </row>
  </sheetData>
  <sheetProtection algorithmName="SHA-512" hashValue="8sPpK3E31A/ANIi0ikmZ8KsNEnC5yfticoT8Z5RnAMZwUydCGa2QJqMorJdLX88W2MBrasZpH5BN1vAjbqOf8A==" saltValue="zAMoWTPpwwIPgY+4wS1v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F19:O19 E20:O20 C62:O62 C49:O61 C63:O64 C26:O41 C43:D43 C42:D42 F21:O21 C44:D44 E43:O43 E44:O44 C66:D66 C65:D65 C67:D67 E67:O67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5">
        <v>1</v>
      </c>
      <c r="D3" s="105">
        <f>IF(ISBLANK('Dist. de l''état nutritionnel'!D$11),0.86,(0.86*'Dist. de l''état nutritionnel'!D$11/(1-0.86*'Dist. de l''état nutritionnel'!D$11))
/ ('Dist. de l''état nutritionnel'!D$11/(1-'Dist. de l''état nutritionnel'!D$11)))</f>
        <v>0.86</v>
      </c>
      <c r="E3" s="105">
        <f>IF(ISBLANK('Dist. de l''état nutritionnel'!E$11),0.86,(0.86*'Dist. de l''état nutritionnel'!E$11/(1-0.86*'Dist. de l''état nutritionnel'!E$11))
/ ('Dist. de l''état nutritionnel'!E$11/(1-'Dist. de l''état nutritionnel'!E$11)))</f>
        <v>0.86</v>
      </c>
      <c r="F3" s="105">
        <f>IF(ISBLANK('Dist. de l''état nutritionnel'!F$11),0.86,(0.86*'Dist. de l''état nutritionnel'!F$11/(1-0.86*'Dist. de l''état nutritionnel'!F$11))
/ ('Dist. de l''état nutritionnel'!F$11/(1-'Dist. de l''état nutritionnel'!F$11)))</f>
        <v>0.86</v>
      </c>
      <c r="G3" s="105">
        <f>IF(ISBLANK('Dist. de l''état nutritionnel'!G$11),0.86,(0.86*'Dist. de l''état nutritionnel'!G$11/(1-0.86*'Dist. de l''état nutritionnel'!G$11))
/ ('Dist. de l''état nutritionnel'!G$11/(1-'Dist. de l''état nutritionnel'!G$11)))</f>
        <v>0.86</v>
      </c>
    </row>
    <row r="4" spans="1:7" ht="13" x14ac:dyDescent="0.3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f>IF(ISBLANK('Dist. de l''état nutritionnel'!D$10),0.86,(0.86*'Dist. de l''état nutritionnel'!D$10/(1-0.86*'Dist. de l''état nutritionnel'!D$10))
/ ('Dist. de l''état nutritionnel'!D$10/(1-'Dist. de l''état nutritionnel'!D$10)))</f>
        <v>0.86</v>
      </c>
      <c r="E5" s="105">
        <f>IF(ISBLANK('Dist. de l''état nutritionnel'!E$10),0.86,(0.86*'Dist. de l''état nutritionnel'!E$10/(1-0.86*'Dist. de l''état nutritionnel'!E$10))
/ ('Dist. de l''état nutritionnel'!E$10/(1-'Dist. de l''état nutritionnel'!E$10)))</f>
        <v>0.86</v>
      </c>
      <c r="F5" s="105">
        <f>IF(ISBLANK('Dist. de l''état nutritionnel'!F$10),0.86,(0.86*'Dist. de l''état nutritionnel'!F$10/(1-0.86*'Dist. de l''état nutritionnel'!F$10))
/ ('Dist. de l''état nutritionnel'!F$10/(1-'Dist. de l''état nutritionnel'!F$10)))</f>
        <v>0.86</v>
      </c>
      <c r="G5" s="105">
        <f>IF(ISBLANK('Dist. de l''état nutritionnel'!G$10),0.86,(0.86*'Dist. de l''état nutritionnel'!G$10/(1-0.86*'Dist. de l''état nutritionnel'!G$10))
/ ('Dist. de l''état nutritionnel'!G$10/(1-'Dist. de l''état nutritionnel'!G$10)))</f>
        <v>0.86</v>
      </c>
    </row>
    <row r="7" spans="1:7" s="107" customFormat="1" ht="13" x14ac:dyDescent="0.3">
      <c r="A7" s="107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0.77400000000000002</v>
      </c>
      <c r="E10" s="105">
        <f t="shared" si="0"/>
        <v>0.77400000000000002</v>
      </c>
      <c r="F10" s="105">
        <f t="shared" si="0"/>
        <v>0.77400000000000002</v>
      </c>
      <c r="G10" s="105">
        <f t="shared" si="0"/>
        <v>0.77400000000000002</v>
      </c>
    </row>
    <row r="11" spans="1:7" ht="13" x14ac:dyDescent="0.3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0.77400000000000002</v>
      </c>
      <c r="E12" s="105">
        <f t="shared" si="1"/>
        <v>0.77400000000000002</v>
      </c>
      <c r="F12" s="105">
        <f t="shared" si="1"/>
        <v>0.77400000000000002</v>
      </c>
      <c r="G12" s="105">
        <f t="shared" si="1"/>
        <v>0.77400000000000002</v>
      </c>
    </row>
    <row r="14" spans="1:7" s="107" customFormat="1" ht="13" x14ac:dyDescent="0.3">
      <c r="A14" s="107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0.90300000000000002</v>
      </c>
      <c r="E17" s="105">
        <f t="shared" si="2"/>
        <v>0.90300000000000002</v>
      </c>
      <c r="F17" s="105">
        <f t="shared" si="2"/>
        <v>0.90300000000000002</v>
      </c>
      <c r="G17" s="105">
        <f t="shared" si="2"/>
        <v>0.90300000000000002</v>
      </c>
    </row>
    <row r="18" spans="1:7" ht="13" x14ac:dyDescent="0.3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0.90300000000000002</v>
      </c>
      <c r="E19" s="105">
        <f t="shared" si="3"/>
        <v>0.90300000000000002</v>
      </c>
      <c r="F19" s="105">
        <f t="shared" si="3"/>
        <v>0.90300000000000002</v>
      </c>
      <c r="G19" s="105">
        <f t="shared" si="3"/>
        <v>0.90300000000000002</v>
      </c>
    </row>
  </sheetData>
  <sheetProtection algorithmName="SHA-512" hashValue="xJmde+2UePGGi+ZtVXIOvxZrTLpDAOvuhJBGuCkhuSLRfzn383ObT4+WAclqbKMKdl73nvMt2+7tOhGIafLQNg==" saltValue="PwS1W+B3FRFAEwzgh3bDm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 D3:G5" unlockedFormula="1"/>
  </ignoredErrors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1" zoomScale="70" zoomScaleNormal="70" workbookViewId="0">
      <selection activeCell="D43" sqref="D43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0.88</v>
      </c>
      <c r="G3" s="105">
        <v>0.88</v>
      </c>
      <c r="H3" s="105">
        <v>0.88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0.85</v>
      </c>
      <c r="G4" s="105">
        <v>0.85</v>
      </c>
      <c r="H4" s="105">
        <v>0.85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0.69</v>
      </c>
      <c r="G14" s="105">
        <v>0.69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0.86</v>
      </c>
      <c r="G16" s="105">
        <v>0.86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0.32</v>
      </c>
      <c r="G18" s="105">
        <v>0.32</v>
      </c>
      <c r="H18" s="105">
        <v>0.32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0.4</v>
      </c>
      <c r="G20" s="105">
        <v>0.4</v>
      </c>
      <c r="H20" s="105">
        <v>0.4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335</v>
      </c>
      <c r="D43" s="105">
        <v>0.95</v>
      </c>
      <c r="E43" s="105">
        <v>0.95</v>
      </c>
      <c r="F43" s="105">
        <v>0.95</v>
      </c>
      <c r="G43" s="105">
        <v>0.95</v>
      </c>
      <c r="H43" s="105">
        <v>0.95</v>
      </c>
    </row>
    <row r="44" spans="1:8" x14ac:dyDescent="0.25">
      <c r="C44" s="40" t="s">
        <v>336</v>
      </c>
      <c r="D44" s="105">
        <v>0.91</v>
      </c>
      <c r="E44" s="105">
        <v>0.91</v>
      </c>
      <c r="F44" s="105">
        <v>0.91</v>
      </c>
      <c r="G44" s="105">
        <v>0.91</v>
      </c>
      <c r="H44" s="105">
        <v>0.91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336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331</v>
      </c>
      <c r="B55" s="112"/>
      <c r="C55" s="112"/>
    </row>
    <row r="56" spans="1:8" ht="13" x14ac:dyDescent="0.3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335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0.79</v>
      </c>
      <c r="G58" s="105">
        <v>0.79</v>
      </c>
      <c r="H58" s="105">
        <v>0.79</v>
      </c>
    </row>
    <row r="59" spans="1:8" x14ac:dyDescent="0.25">
      <c r="C59" s="40" t="s">
        <v>336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0.82</v>
      </c>
      <c r="G59" s="105">
        <v>0.82</v>
      </c>
      <c r="H59" s="105">
        <v>0.82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ref="D60:H60" si="3">IF($C5="Affected fraction",D5,IF(D5=1,1,D5*0.9))</f>
        <v>0</v>
      </c>
      <c r="E60" s="105">
        <f t="shared" si="3"/>
        <v>0</v>
      </c>
      <c r="F60" s="105">
        <f t="shared" si="3"/>
        <v>1</v>
      </c>
      <c r="G60" s="105">
        <f t="shared" si="3"/>
        <v>1</v>
      </c>
      <c r="H60" s="105">
        <f t="shared" si="3"/>
        <v>0</v>
      </c>
    </row>
    <row r="61" spans="1:8" x14ac:dyDescent="0.25">
      <c r="C61" s="40" t="s">
        <v>336</v>
      </c>
      <c r="D61" s="105">
        <f t="shared" ref="D61:H61" si="4">IF($C6="Affected fraction",D6,IF(D6=1,1,D6*0.9))</f>
        <v>0</v>
      </c>
      <c r="E61" s="105">
        <f t="shared" si="4"/>
        <v>0</v>
      </c>
      <c r="F61" s="105">
        <f t="shared" si="4"/>
        <v>0</v>
      </c>
      <c r="G61" s="105">
        <f t="shared" si="4"/>
        <v>0</v>
      </c>
      <c r="H61" s="105">
        <f t="shared" si="4"/>
        <v>0</v>
      </c>
    </row>
    <row r="62" spans="1:8" x14ac:dyDescent="0.25">
      <c r="B62" s="40" t="s">
        <v>209</v>
      </c>
      <c r="C62" s="40" t="s">
        <v>334</v>
      </c>
      <c r="D62" s="105">
        <f t="shared" ref="D62:H62" si="5">IF($C7="Affected fraction",D7,IF(D7=1,1,D7*0.9))</f>
        <v>0</v>
      </c>
      <c r="E62" s="105">
        <f t="shared" si="5"/>
        <v>0</v>
      </c>
      <c r="F62" s="105">
        <f t="shared" si="5"/>
        <v>1</v>
      </c>
      <c r="G62" s="105">
        <f t="shared" si="5"/>
        <v>1</v>
      </c>
      <c r="H62" s="105">
        <f t="shared" si="5"/>
        <v>0</v>
      </c>
    </row>
    <row r="63" spans="1:8" x14ac:dyDescent="0.25">
      <c r="C63" s="40" t="s">
        <v>336</v>
      </c>
      <c r="D63" s="105">
        <f t="shared" ref="D63:H63" si="6">IF($C8="Affected fraction",D8,IF(D8=1,1,D8*0.9))</f>
        <v>0</v>
      </c>
      <c r="E63" s="105">
        <f t="shared" si="6"/>
        <v>0</v>
      </c>
      <c r="F63" s="105">
        <f t="shared" si="6"/>
        <v>0</v>
      </c>
      <c r="G63" s="105">
        <f t="shared" si="6"/>
        <v>0</v>
      </c>
      <c r="H63" s="105">
        <f t="shared" si="6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ref="D64:H64" si="7">IF($C9="Affected fraction",D9,IF(D9=1,1,D9*0.9))</f>
        <v>0</v>
      </c>
      <c r="E64" s="105">
        <f t="shared" si="7"/>
        <v>0</v>
      </c>
      <c r="F64" s="105">
        <f t="shared" si="7"/>
        <v>1</v>
      </c>
      <c r="G64" s="105">
        <f t="shared" si="7"/>
        <v>1</v>
      </c>
      <c r="H64" s="105">
        <f t="shared" si="7"/>
        <v>0</v>
      </c>
    </row>
    <row r="65" spans="1:8" x14ac:dyDescent="0.25">
      <c r="C65" s="40" t="s">
        <v>336</v>
      </c>
      <c r="D65" s="105">
        <f t="shared" ref="D65:H65" si="8">IF($C10="Affected fraction",D10,IF(D10=1,1,D10*0.9))</f>
        <v>0</v>
      </c>
      <c r="E65" s="105">
        <f t="shared" si="8"/>
        <v>0</v>
      </c>
      <c r="F65" s="105">
        <f t="shared" si="8"/>
        <v>0</v>
      </c>
      <c r="G65" s="105">
        <f t="shared" si="8"/>
        <v>0</v>
      </c>
      <c r="H65" s="105">
        <f t="shared" si="8"/>
        <v>0</v>
      </c>
    </row>
    <row r="66" spans="1:8" x14ac:dyDescent="0.25">
      <c r="B66" s="40" t="s">
        <v>209</v>
      </c>
      <c r="C66" s="40" t="s">
        <v>334</v>
      </c>
      <c r="D66" s="105">
        <f t="shared" ref="D66:H66" si="9">IF($C11="Affected fraction",D11,IF(D11=1,1,D11*0.9))</f>
        <v>0</v>
      </c>
      <c r="E66" s="105">
        <f t="shared" si="9"/>
        <v>0</v>
      </c>
      <c r="F66" s="105">
        <f t="shared" si="9"/>
        <v>1</v>
      </c>
      <c r="G66" s="105">
        <f t="shared" si="9"/>
        <v>1</v>
      </c>
      <c r="H66" s="105">
        <f t="shared" si="9"/>
        <v>0</v>
      </c>
    </row>
    <row r="67" spans="1:8" x14ac:dyDescent="0.25">
      <c r="C67" s="40" t="s">
        <v>336</v>
      </c>
      <c r="D67" s="105">
        <f t="shared" ref="D67:H67" si="10">IF($C12="Affected fraction",D12,IF(D12=1,1,D12*0.9))</f>
        <v>0</v>
      </c>
      <c r="E67" s="105">
        <f t="shared" si="10"/>
        <v>0</v>
      </c>
      <c r="F67" s="105">
        <f t="shared" si="10"/>
        <v>0</v>
      </c>
      <c r="G67" s="105">
        <f t="shared" si="10"/>
        <v>0</v>
      </c>
      <c r="H67" s="105">
        <f t="shared" si="10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68" si="11">IF($C13="Affected fraction",D13,IF(D13=1,1,D13*0.9))</f>
        <v>0</v>
      </c>
      <c r="E68" s="105">
        <f t="shared" si="11"/>
        <v>0</v>
      </c>
      <c r="F68" s="105">
        <f t="shared" si="11"/>
        <v>1</v>
      </c>
      <c r="G68" s="105">
        <f t="shared" si="11"/>
        <v>1</v>
      </c>
      <c r="H68" s="105">
        <f t="shared" si="11"/>
        <v>0</v>
      </c>
    </row>
    <row r="69" spans="1:8" x14ac:dyDescent="0.25">
      <c r="C69" s="40" t="s">
        <v>336</v>
      </c>
      <c r="D69" s="105">
        <f t="shared" ref="D69:H69" si="12">IF($C14="Affected fraction",D14,IF(D14=1,1,D14*0.9))</f>
        <v>0</v>
      </c>
      <c r="E69" s="105">
        <f>IF($C14="Affected fraction",E14,IF(E14=1,1,E14*0.9))</f>
        <v>0</v>
      </c>
      <c r="F69" s="105">
        <v>0.55000000000000004</v>
      </c>
      <c r="G69" s="105">
        <v>0.55000000000000004</v>
      </c>
      <c r="H69" s="105">
        <f t="shared" si="12"/>
        <v>0</v>
      </c>
    </row>
    <row r="70" spans="1:8" x14ac:dyDescent="0.25">
      <c r="B70" s="40" t="s">
        <v>209</v>
      </c>
      <c r="C70" s="40" t="s">
        <v>334</v>
      </c>
      <c r="D70" s="105">
        <f t="shared" ref="D70:H70" si="13">IF($C15="Affected fraction",D15,IF(D15=1,1,D15*0.9))</f>
        <v>0</v>
      </c>
      <c r="E70" s="105">
        <f t="shared" si="13"/>
        <v>0</v>
      </c>
      <c r="F70" s="105">
        <f t="shared" si="13"/>
        <v>1</v>
      </c>
      <c r="G70" s="105">
        <f t="shared" si="13"/>
        <v>1</v>
      </c>
      <c r="H70" s="105">
        <f t="shared" si="13"/>
        <v>0</v>
      </c>
    </row>
    <row r="71" spans="1:8" x14ac:dyDescent="0.25">
      <c r="C71" s="40" t="s">
        <v>336</v>
      </c>
      <c r="D71" s="105">
        <f t="shared" ref="D71:H71" si="14">IF($C16="Affected fraction",D16,IF(D16=1,1,D16*0.9))</f>
        <v>0</v>
      </c>
      <c r="E71" s="105">
        <f t="shared" si="14"/>
        <v>0</v>
      </c>
      <c r="F71" s="105">
        <v>0.8</v>
      </c>
      <c r="G71" s="105">
        <v>0.8</v>
      </c>
      <c r="H71" s="105">
        <f t="shared" si="14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15">IF($C17="Affected fraction",D17,IF(D17=1,1,D17*0.9))</f>
        <v>0</v>
      </c>
      <c r="E72" s="105">
        <f t="shared" si="15"/>
        <v>0</v>
      </c>
      <c r="F72" s="105">
        <f t="shared" si="15"/>
        <v>1</v>
      </c>
      <c r="G72" s="105">
        <f t="shared" si="15"/>
        <v>1</v>
      </c>
      <c r="H72" s="105">
        <f t="shared" si="15"/>
        <v>1</v>
      </c>
    </row>
    <row r="73" spans="1:8" x14ac:dyDescent="0.25">
      <c r="C73" s="40" t="s">
        <v>336</v>
      </c>
      <c r="D73" s="105">
        <f t="shared" ref="D73:H73" si="16">IF($C18="Affected fraction",D18,IF(D18=1,1,D18*0.9))</f>
        <v>0</v>
      </c>
      <c r="E73" s="105">
        <f t="shared" si="16"/>
        <v>0</v>
      </c>
      <c r="F73" s="105">
        <f t="shared" si="16"/>
        <v>0.28800000000000003</v>
      </c>
      <c r="G73" s="105">
        <f t="shared" si="16"/>
        <v>0.28800000000000003</v>
      </c>
      <c r="H73" s="105">
        <f t="shared" si="16"/>
        <v>0.28800000000000003</v>
      </c>
    </row>
    <row r="74" spans="1:8" x14ac:dyDescent="0.25">
      <c r="B74" s="40" t="s">
        <v>209</v>
      </c>
      <c r="C74" s="40" t="s">
        <v>334</v>
      </c>
      <c r="D74" s="105">
        <f t="shared" ref="D74:H74" si="17">IF($C19="Affected fraction",D19,IF(D19=1,1,D19*0.9))</f>
        <v>0</v>
      </c>
      <c r="E74" s="105">
        <f t="shared" si="17"/>
        <v>0</v>
      </c>
      <c r="F74" s="105">
        <f t="shared" si="17"/>
        <v>1</v>
      </c>
      <c r="G74" s="105">
        <f t="shared" si="17"/>
        <v>1</v>
      </c>
      <c r="H74" s="105">
        <f t="shared" si="17"/>
        <v>1</v>
      </c>
    </row>
    <row r="75" spans="1:8" x14ac:dyDescent="0.25">
      <c r="C75" s="40" t="s">
        <v>336</v>
      </c>
      <c r="D75" s="105">
        <f t="shared" ref="D75:H75" si="18">IF($C20="Affected fraction",D20,IF(D20=1,1,D20*0.9))</f>
        <v>0</v>
      </c>
      <c r="E75" s="105">
        <f t="shared" si="18"/>
        <v>0</v>
      </c>
      <c r="F75" s="105">
        <f t="shared" si="18"/>
        <v>0.36000000000000004</v>
      </c>
      <c r="G75" s="105">
        <f t="shared" si="18"/>
        <v>0.36000000000000004</v>
      </c>
      <c r="H75" s="105">
        <f t="shared" si="18"/>
        <v>0.36000000000000004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19">IF($C21="Affected fraction",D21,IF(D21=1,1,D21*0.9))</f>
        <v>1</v>
      </c>
      <c r="E76" s="105">
        <f t="shared" si="19"/>
        <v>0</v>
      </c>
      <c r="F76" s="105">
        <f t="shared" si="19"/>
        <v>0</v>
      </c>
      <c r="G76" s="105">
        <f t="shared" si="19"/>
        <v>0</v>
      </c>
      <c r="H76" s="105">
        <f t="shared" si="19"/>
        <v>0</v>
      </c>
    </row>
    <row r="77" spans="1:8" x14ac:dyDescent="0.25">
      <c r="C77" s="40" t="s">
        <v>335</v>
      </c>
      <c r="D77" s="105">
        <f t="shared" ref="D77:H77" si="20">IF($C22="Affected fraction",D22,IF(D22=1,1,D22*0.9))</f>
        <v>0.11700000000000001</v>
      </c>
      <c r="E77" s="105">
        <f t="shared" si="20"/>
        <v>0</v>
      </c>
      <c r="F77" s="105">
        <f t="shared" si="20"/>
        <v>0</v>
      </c>
      <c r="G77" s="105">
        <f t="shared" si="20"/>
        <v>0</v>
      </c>
      <c r="H77" s="105">
        <f t="shared" si="20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21">IF($C23="Affected fraction",D23,IF(D23=1,1,D23*0.9))</f>
        <v>1</v>
      </c>
      <c r="E78" s="105">
        <f t="shared" si="21"/>
        <v>0</v>
      </c>
      <c r="F78" s="105">
        <f t="shared" si="21"/>
        <v>0</v>
      </c>
      <c r="G78" s="105">
        <f t="shared" si="21"/>
        <v>0</v>
      </c>
      <c r="H78" s="105">
        <f t="shared" si="21"/>
        <v>0</v>
      </c>
    </row>
    <row r="79" spans="1:8" x14ac:dyDescent="0.25">
      <c r="C79" s="40" t="s">
        <v>335</v>
      </c>
      <c r="D79" s="105">
        <f t="shared" ref="D79:H79" si="22">IF($C24="Affected fraction",D24,IF(D24=1,1,D24*0.9))</f>
        <v>0.11700000000000001</v>
      </c>
      <c r="E79" s="105">
        <f t="shared" si="22"/>
        <v>0</v>
      </c>
      <c r="F79" s="105">
        <f t="shared" si="22"/>
        <v>0</v>
      </c>
      <c r="G79" s="105">
        <f t="shared" si="22"/>
        <v>0</v>
      </c>
      <c r="H79" s="105">
        <f t="shared" si="22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23">IF($C25="Affected fraction",D25,IF(D25=1,1,D25*0.9))</f>
        <v>1</v>
      </c>
      <c r="E80" s="105">
        <f t="shared" si="23"/>
        <v>0</v>
      </c>
      <c r="F80" s="105">
        <f t="shared" si="23"/>
        <v>0</v>
      </c>
      <c r="G80" s="105">
        <f t="shared" si="23"/>
        <v>0</v>
      </c>
      <c r="H80" s="105">
        <f t="shared" si="23"/>
        <v>0</v>
      </c>
    </row>
    <row r="81" spans="1:8" x14ac:dyDescent="0.25">
      <c r="C81" s="40" t="s">
        <v>335</v>
      </c>
      <c r="D81" s="105">
        <f t="shared" ref="D81:H81" si="24">IF($C26="Affected fraction",D26,IF(D26=1,1,D26*0.9))</f>
        <v>0.11700000000000001</v>
      </c>
      <c r="E81" s="105">
        <f t="shared" si="24"/>
        <v>0</v>
      </c>
      <c r="F81" s="105">
        <f t="shared" si="24"/>
        <v>0</v>
      </c>
      <c r="G81" s="105">
        <f t="shared" si="24"/>
        <v>0</v>
      </c>
      <c r="H81" s="105">
        <f t="shared" si="24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25">IF($C27="Affected fraction",D27,IF(D27=1,1,D27*0.9))</f>
        <v>1</v>
      </c>
      <c r="E82" s="105">
        <f t="shared" si="25"/>
        <v>1</v>
      </c>
      <c r="F82" s="105">
        <f t="shared" si="25"/>
        <v>1</v>
      </c>
      <c r="G82" s="105">
        <f t="shared" si="25"/>
        <v>1</v>
      </c>
      <c r="H82" s="105">
        <f t="shared" si="25"/>
        <v>1</v>
      </c>
    </row>
    <row r="83" spans="1:8" x14ac:dyDescent="0.25">
      <c r="C83" s="40" t="s">
        <v>335</v>
      </c>
      <c r="D83" s="105">
        <f t="shared" ref="D83:H83" si="26">IF($C28="Affected fraction",D28,IF(D28=1,1,D28*0.9))</f>
        <v>0</v>
      </c>
      <c r="E83" s="105">
        <f t="shared" si="26"/>
        <v>0</v>
      </c>
      <c r="F83" s="105">
        <f t="shared" si="26"/>
        <v>0</v>
      </c>
      <c r="G83" s="105">
        <f t="shared" si="26"/>
        <v>0</v>
      </c>
      <c r="H83" s="105">
        <f t="shared" si="26"/>
        <v>0</v>
      </c>
    </row>
    <row r="84" spans="1:8" x14ac:dyDescent="0.25">
      <c r="C84" s="40" t="s">
        <v>336</v>
      </c>
      <c r="D84" s="105">
        <f t="shared" ref="D84:H84" si="27">IF($C29="Affected fraction",D29,IF(D29=1,1,D29*0.9))</f>
        <v>0</v>
      </c>
      <c r="E84" s="105">
        <f t="shared" si="27"/>
        <v>0</v>
      </c>
      <c r="F84" s="105">
        <f t="shared" si="27"/>
        <v>0</v>
      </c>
      <c r="G84" s="105">
        <f t="shared" si="27"/>
        <v>0</v>
      </c>
      <c r="H84" s="105">
        <f t="shared" si="27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28">IF($C30="Affected fraction",D30,IF(D30=1,1,D30*0.9))</f>
        <v>1</v>
      </c>
      <c r="E85" s="105">
        <f t="shared" si="28"/>
        <v>1</v>
      </c>
      <c r="F85" s="105">
        <f t="shared" si="28"/>
        <v>1</v>
      </c>
      <c r="G85" s="105">
        <f t="shared" si="28"/>
        <v>1</v>
      </c>
      <c r="H85" s="105">
        <f t="shared" si="28"/>
        <v>1</v>
      </c>
    </row>
    <row r="86" spans="1:8" x14ac:dyDescent="0.25">
      <c r="C86" s="40" t="s">
        <v>335</v>
      </c>
      <c r="D86" s="105">
        <f t="shared" ref="D86:H86" si="29">IF($C31="Affected fraction",D31,IF(D31=1,1,D31*0.9))</f>
        <v>0</v>
      </c>
      <c r="E86" s="105">
        <f t="shared" si="29"/>
        <v>0</v>
      </c>
      <c r="F86" s="105">
        <f t="shared" si="29"/>
        <v>0</v>
      </c>
      <c r="G86" s="105">
        <f t="shared" si="29"/>
        <v>0</v>
      </c>
      <c r="H86" s="105">
        <f t="shared" si="29"/>
        <v>0</v>
      </c>
    </row>
    <row r="87" spans="1:8" x14ac:dyDescent="0.25">
      <c r="C87" s="40" t="s">
        <v>336</v>
      </c>
      <c r="D87" s="105">
        <f t="shared" ref="D87:H87" si="30">IF($C32="Affected fraction",D32,IF(D32=1,1,D32*0.9))</f>
        <v>0</v>
      </c>
      <c r="E87" s="105">
        <f t="shared" si="30"/>
        <v>0</v>
      </c>
      <c r="F87" s="105">
        <f t="shared" si="30"/>
        <v>0</v>
      </c>
      <c r="G87" s="105">
        <f t="shared" si="30"/>
        <v>0</v>
      </c>
      <c r="H87" s="105">
        <f t="shared" si="30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31">IF($C33="Affected fraction",D33,IF(D33=1,1,D33*0.9))</f>
        <v>1</v>
      </c>
      <c r="E88" s="105">
        <f t="shared" si="31"/>
        <v>1</v>
      </c>
      <c r="F88" s="105">
        <f t="shared" si="31"/>
        <v>1</v>
      </c>
      <c r="G88" s="105">
        <f t="shared" si="31"/>
        <v>1</v>
      </c>
      <c r="H88" s="105">
        <f t="shared" si="31"/>
        <v>1</v>
      </c>
    </row>
    <row r="89" spans="1:8" x14ac:dyDescent="0.25">
      <c r="C89" s="40" t="s">
        <v>335</v>
      </c>
      <c r="D89" s="105">
        <f t="shared" ref="D89:H89" si="32">IF($C34="Affected fraction",D34,IF(D34=1,1,D34*0.9))</f>
        <v>0</v>
      </c>
      <c r="E89" s="105">
        <f t="shared" si="32"/>
        <v>0</v>
      </c>
      <c r="F89" s="105">
        <f t="shared" si="32"/>
        <v>0</v>
      </c>
      <c r="G89" s="105">
        <f t="shared" si="32"/>
        <v>0</v>
      </c>
      <c r="H89" s="105">
        <f t="shared" si="32"/>
        <v>0</v>
      </c>
    </row>
    <row r="90" spans="1:8" x14ac:dyDescent="0.25">
      <c r="C90" s="40" t="s">
        <v>336</v>
      </c>
      <c r="D90" s="105">
        <f t="shared" ref="D90:H90" si="33">IF($C35="Affected fraction",D35,IF(D35=1,1,D35*0.9))</f>
        <v>0</v>
      </c>
      <c r="E90" s="105">
        <f t="shared" si="33"/>
        <v>0</v>
      </c>
      <c r="F90" s="105">
        <f t="shared" si="33"/>
        <v>0</v>
      </c>
      <c r="G90" s="105">
        <f t="shared" si="33"/>
        <v>0</v>
      </c>
      <c r="H90" s="105">
        <f t="shared" si="33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34">IF($C36="Affected fraction",D36,IF(D36=1,1,D36*0.9))</f>
        <v>1</v>
      </c>
      <c r="E91" s="105">
        <f t="shared" si="34"/>
        <v>1</v>
      </c>
      <c r="F91" s="105">
        <f t="shared" si="34"/>
        <v>1</v>
      </c>
      <c r="G91" s="105">
        <f t="shared" si="34"/>
        <v>1</v>
      </c>
      <c r="H91" s="105">
        <f t="shared" si="34"/>
        <v>1</v>
      </c>
    </row>
    <row r="92" spans="1:8" x14ac:dyDescent="0.25">
      <c r="C92" s="40" t="s">
        <v>335</v>
      </c>
      <c r="D92" s="105">
        <f t="shared" ref="D92:H92" si="35">IF($C37="Affected fraction",D37,IF(D37=1,1,D37*0.9))</f>
        <v>0</v>
      </c>
      <c r="E92" s="105">
        <f t="shared" si="35"/>
        <v>0</v>
      </c>
      <c r="F92" s="105">
        <f t="shared" si="35"/>
        <v>0</v>
      </c>
      <c r="G92" s="105">
        <f t="shared" si="35"/>
        <v>0</v>
      </c>
      <c r="H92" s="105">
        <f t="shared" si="35"/>
        <v>0</v>
      </c>
    </row>
    <row r="93" spans="1:8" x14ac:dyDescent="0.25">
      <c r="C93" s="40" t="s">
        <v>336</v>
      </c>
      <c r="D93" s="105">
        <f t="shared" ref="D93:H93" si="36">IF($C38="Affected fraction",D38,IF(D38=1,1,D38*0.9))</f>
        <v>0</v>
      </c>
      <c r="E93" s="105">
        <f t="shared" si="36"/>
        <v>0</v>
      </c>
      <c r="F93" s="105">
        <f t="shared" si="36"/>
        <v>0</v>
      </c>
      <c r="G93" s="105">
        <f t="shared" si="36"/>
        <v>0</v>
      </c>
      <c r="H93" s="105">
        <f t="shared" si="36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37">IF($C39="Affected fraction",D39,IF(D39=1,1,D39*0.9))</f>
        <v>1</v>
      </c>
      <c r="E94" s="105">
        <f t="shared" si="37"/>
        <v>1</v>
      </c>
      <c r="F94" s="105">
        <f t="shared" si="37"/>
        <v>1</v>
      </c>
      <c r="G94" s="105">
        <f t="shared" si="37"/>
        <v>1</v>
      </c>
      <c r="H94" s="105">
        <f t="shared" si="37"/>
        <v>1</v>
      </c>
    </row>
    <row r="95" spans="1:8" x14ac:dyDescent="0.25">
      <c r="C95" s="40" t="s">
        <v>335</v>
      </c>
      <c r="D95" s="105">
        <f t="shared" ref="D95:H95" si="38">IF($C40="Affected fraction",D40,IF(D40=1,1,D40*0.9))</f>
        <v>0</v>
      </c>
      <c r="E95" s="105">
        <f t="shared" si="38"/>
        <v>0</v>
      </c>
      <c r="F95" s="105">
        <f t="shared" si="38"/>
        <v>0</v>
      </c>
      <c r="G95" s="105">
        <f t="shared" si="38"/>
        <v>0</v>
      </c>
      <c r="H95" s="105">
        <f t="shared" si="38"/>
        <v>0</v>
      </c>
    </row>
    <row r="96" spans="1:8" x14ac:dyDescent="0.25">
      <c r="C96" s="40" t="s">
        <v>336</v>
      </c>
      <c r="D96" s="105">
        <f t="shared" ref="D96:H96" si="39">IF($C41="Affected fraction",D41,IF(D41=1,1,D41*0.9))</f>
        <v>0</v>
      </c>
      <c r="E96" s="105">
        <f t="shared" si="39"/>
        <v>0</v>
      </c>
      <c r="F96" s="105">
        <f t="shared" si="39"/>
        <v>0</v>
      </c>
      <c r="G96" s="105">
        <f t="shared" si="39"/>
        <v>0</v>
      </c>
      <c r="H96" s="105">
        <f t="shared" si="39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40">IF($C42="Affected fraction",D42,IF(D42=1,1,D42*0.9))</f>
        <v>0</v>
      </c>
      <c r="E97" s="105">
        <f t="shared" si="40"/>
        <v>1</v>
      </c>
      <c r="F97" s="105">
        <f t="shared" si="40"/>
        <v>1</v>
      </c>
      <c r="G97" s="105">
        <f t="shared" si="40"/>
        <v>1</v>
      </c>
      <c r="H97" s="105">
        <f t="shared" si="40"/>
        <v>1</v>
      </c>
    </row>
    <row r="98" spans="1:8" x14ac:dyDescent="0.25">
      <c r="C98" s="40" t="s">
        <v>335</v>
      </c>
      <c r="D98" s="105">
        <f t="shared" ref="D98:H98" si="41">IF($C43="Affected fraction",D43,IF(D43=1,1,D43*0.9))</f>
        <v>0.85499999999999998</v>
      </c>
      <c r="E98" s="105">
        <f t="shared" si="41"/>
        <v>0.85499999999999998</v>
      </c>
      <c r="F98" s="105">
        <f t="shared" si="41"/>
        <v>0.85499999999999998</v>
      </c>
      <c r="G98" s="105">
        <f t="shared" si="41"/>
        <v>0.85499999999999998</v>
      </c>
      <c r="H98" s="105">
        <f t="shared" si="41"/>
        <v>0.85499999999999998</v>
      </c>
    </row>
    <row r="99" spans="1:8" x14ac:dyDescent="0.25">
      <c r="C99" s="40" t="s">
        <v>336</v>
      </c>
      <c r="D99" s="105">
        <f t="shared" ref="D99:H99" si="42">IF($C44="Affected fraction",D44,IF(D44=1,1,D44*0.9))</f>
        <v>0.81900000000000006</v>
      </c>
      <c r="E99" s="105">
        <f t="shared" si="42"/>
        <v>0.81900000000000006</v>
      </c>
      <c r="F99" s="105">
        <f t="shared" si="42"/>
        <v>0.81900000000000006</v>
      </c>
      <c r="G99" s="105">
        <f t="shared" si="42"/>
        <v>0.81900000000000006</v>
      </c>
      <c r="H99" s="105">
        <f t="shared" si="42"/>
        <v>0.81900000000000006</v>
      </c>
    </row>
    <row r="100" spans="1:8" x14ac:dyDescent="0.25">
      <c r="B100" s="40" t="s">
        <v>88</v>
      </c>
      <c r="C100" s="40" t="s">
        <v>334</v>
      </c>
      <c r="D100" s="105">
        <f t="shared" ref="D100:H100" si="43">IF($C45="Affected fraction",D45,IF(D45=1,1,D45*0.9))</f>
        <v>0.27</v>
      </c>
      <c r="E100" s="105">
        <f t="shared" si="43"/>
        <v>0.27</v>
      </c>
      <c r="F100" s="105">
        <f t="shared" si="43"/>
        <v>0.27</v>
      </c>
      <c r="G100" s="105">
        <f t="shared" si="43"/>
        <v>0.27</v>
      </c>
      <c r="H100" s="105">
        <f t="shared" si="43"/>
        <v>0.27</v>
      </c>
    </row>
    <row r="101" spans="1:8" x14ac:dyDescent="0.25">
      <c r="C101" s="40" t="s">
        <v>335</v>
      </c>
      <c r="D101" s="105">
        <f t="shared" ref="D101:H101" si="44">IF($C46="Affected fraction",D46,IF(D46=1,1,D46*0.9))</f>
        <v>0</v>
      </c>
      <c r="E101" s="105">
        <f t="shared" si="44"/>
        <v>0</v>
      </c>
      <c r="F101" s="105">
        <f t="shared" si="44"/>
        <v>0</v>
      </c>
      <c r="G101" s="105">
        <f t="shared" si="44"/>
        <v>0</v>
      </c>
      <c r="H101" s="105">
        <f t="shared" si="44"/>
        <v>0</v>
      </c>
    </row>
    <row r="102" spans="1:8" x14ac:dyDescent="0.25">
      <c r="C102" s="40" t="s">
        <v>336</v>
      </c>
      <c r="D102" s="105">
        <f t="shared" ref="D102:H102" si="45">IF($C47="Affected fraction",D47,IF(D47=1,1,D47*0.9))</f>
        <v>0</v>
      </c>
      <c r="E102" s="105">
        <f t="shared" si="45"/>
        <v>0</v>
      </c>
      <c r="F102" s="105">
        <f t="shared" si="45"/>
        <v>0</v>
      </c>
      <c r="G102" s="105">
        <f t="shared" si="45"/>
        <v>0</v>
      </c>
      <c r="H102" s="105">
        <f t="shared" si="45"/>
        <v>0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46">IF($C48="Affected fraction",D48,IF(D48=1,1,D48*0.9))</f>
        <v>0.79200000000000004</v>
      </c>
      <c r="E103" s="105">
        <f t="shared" si="46"/>
        <v>0.79200000000000004</v>
      </c>
      <c r="F103" s="105">
        <f t="shared" si="46"/>
        <v>0.79200000000000004</v>
      </c>
      <c r="G103" s="105">
        <f t="shared" si="46"/>
        <v>0.79200000000000004</v>
      </c>
      <c r="H103" s="105">
        <f t="shared" si="46"/>
        <v>0.79200000000000004</v>
      </c>
    </row>
    <row r="104" spans="1:8" x14ac:dyDescent="0.25">
      <c r="C104" s="40" t="s">
        <v>335</v>
      </c>
      <c r="D104" s="105">
        <f t="shared" ref="D104:H104" si="47">IF($C49="Affected fraction",D49,IF(D49=1,1,D49*0.9))</f>
        <v>0.70568181818181819</v>
      </c>
      <c r="E104" s="105">
        <f t="shared" si="47"/>
        <v>0.70568181818181819</v>
      </c>
      <c r="F104" s="105">
        <f t="shared" si="47"/>
        <v>0.70568181818181819</v>
      </c>
      <c r="G104" s="105">
        <f t="shared" si="47"/>
        <v>0.70568181818181819</v>
      </c>
      <c r="H104" s="105">
        <f t="shared" si="47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48">IF($C50="Affected fraction",D50,IF(D50=1,1,D50*0.9))</f>
        <v>1</v>
      </c>
      <c r="E105" s="105">
        <f t="shared" si="48"/>
        <v>1</v>
      </c>
      <c r="F105" s="105">
        <f t="shared" si="48"/>
        <v>1</v>
      </c>
      <c r="G105" s="105">
        <f t="shared" si="48"/>
        <v>1</v>
      </c>
      <c r="H105" s="105">
        <f t="shared" si="48"/>
        <v>1</v>
      </c>
    </row>
    <row r="106" spans="1:8" x14ac:dyDescent="0.25">
      <c r="C106" s="40" t="s">
        <v>335</v>
      </c>
      <c r="D106" s="105">
        <f t="shared" ref="D106:H106" si="49">IF($C51="Affected fraction",D51,IF(D51=1,1,D51*0.9))</f>
        <v>0.68400000000000005</v>
      </c>
      <c r="E106" s="105">
        <f t="shared" si="49"/>
        <v>0.68400000000000005</v>
      </c>
      <c r="F106" s="105">
        <f t="shared" si="49"/>
        <v>0.68400000000000005</v>
      </c>
      <c r="G106" s="105">
        <f t="shared" si="49"/>
        <v>0.68400000000000005</v>
      </c>
      <c r="H106" s="105">
        <f t="shared" si="49"/>
        <v>0.68400000000000005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50">IF($C52="Affected fraction",D52,IF(D52=1,1,D52*0.9))</f>
        <v>0.52200000000000002</v>
      </c>
      <c r="E107" s="105">
        <f t="shared" si="50"/>
        <v>0.52200000000000002</v>
      </c>
      <c r="F107" s="105">
        <f t="shared" si="50"/>
        <v>0</v>
      </c>
      <c r="G107" s="105">
        <f t="shared" si="50"/>
        <v>0</v>
      </c>
      <c r="H107" s="105">
        <f t="shared" si="50"/>
        <v>0</v>
      </c>
    </row>
    <row r="108" spans="1:8" x14ac:dyDescent="0.25">
      <c r="C108" s="40" t="s">
        <v>335</v>
      </c>
      <c r="D108" s="105">
        <f t="shared" ref="D108:H108" si="51">IF($C53="Affected fraction",D53,IF(D53=1,1,D53*0.9))</f>
        <v>0.45900000000000002</v>
      </c>
      <c r="E108" s="105">
        <f t="shared" si="51"/>
        <v>0.45900000000000002</v>
      </c>
      <c r="F108" s="105">
        <f t="shared" si="51"/>
        <v>0</v>
      </c>
      <c r="G108" s="105">
        <f t="shared" si="51"/>
        <v>0</v>
      </c>
      <c r="H108" s="105">
        <f t="shared" si="51"/>
        <v>0</v>
      </c>
    </row>
    <row r="110" spans="1:8" s="108" customFormat="1" ht="13" x14ac:dyDescent="0.3">
      <c r="A110" s="111" t="s">
        <v>332</v>
      </c>
      <c r="B110" s="112"/>
      <c r="C110" s="112"/>
    </row>
    <row r="111" spans="1:8" ht="13" x14ac:dyDescent="0.3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>IF($C2="Affected fraction",D2,IF(D2=1,1,D2*1.05))</f>
        <v>0</v>
      </c>
      <c r="E112" s="105">
        <f t="shared" ref="E112:H112" si="52">IF($C2="Affected fraction",E2,IF(E2=1,1,E2*1.05))</f>
        <v>0</v>
      </c>
      <c r="F112" s="105">
        <f t="shared" si="52"/>
        <v>1</v>
      </c>
      <c r="G112" s="105">
        <f t="shared" si="52"/>
        <v>1</v>
      </c>
      <c r="H112" s="105">
        <f t="shared" si="52"/>
        <v>1</v>
      </c>
    </row>
    <row r="113" spans="1:8" x14ac:dyDescent="0.25">
      <c r="C113" s="40" t="s">
        <v>335</v>
      </c>
      <c r="D113" s="105">
        <f t="shared" ref="D113:E113" si="53">IF($C3="Affected fraction",D3,IF(D3=1,1,D3*1.05))</f>
        <v>0</v>
      </c>
      <c r="E113" s="105">
        <f t="shared" si="53"/>
        <v>0</v>
      </c>
      <c r="F113" s="105">
        <v>0.98</v>
      </c>
      <c r="G113" s="105">
        <v>0.98</v>
      </c>
      <c r="H113" s="105">
        <v>0.98</v>
      </c>
    </row>
    <row r="114" spans="1:8" x14ac:dyDescent="0.25">
      <c r="C114" s="40" t="s">
        <v>336</v>
      </c>
      <c r="D114" s="105">
        <f t="shared" ref="D114:E114" si="54">IF($C4="Affected fraction",D4,IF(D4=1,1,D4*1.05))</f>
        <v>0</v>
      </c>
      <c r="E114" s="105">
        <f t="shared" si="54"/>
        <v>0</v>
      </c>
      <c r="F114" s="105">
        <v>0.87</v>
      </c>
      <c r="G114" s="105">
        <v>0.87</v>
      </c>
      <c r="H114" s="105">
        <v>0.87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ref="D115:H115" si="55">IF($C5="Affected fraction",D5,IF(D5=1,1,D5*1.05))</f>
        <v>0</v>
      </c>
      <c r="E115" s="105">
        <f t="shared" si="55"/>
        <v>0</v>
      </c>
      <c r="F115" s="105">
        <f t="shared" si="55"/>
        <v>1</v>
      </c>
      <c r="G115" s="105">
        <f t="shared" si="55"/>
        <v>1</v>
      </c>
      <c r="H115" s="105">
        <f t="shared" si="55"/>
        <v>0</v>
      </c>
    </row>
    <row r="116" spans="1:8" x14ac:dyDescent="0.25">
      <c r="C116" s="40" t="s">
        <v>336</v>
      </c>
      <c r="D116" s="105">
        <f t="shared" ref="D116:H116" si="56">IF($C6="Affected fraction",D6,IF(D6=1,1,D6*1.05))</f>
        <v>0</v>
      </c>
      <c r="E116" s="105">
        <f t="shared" si="56"/>
        <v>0</v>
      </c>
      <c r="F116" s="105">
        <f t="shared" si="56"/>
        <v>0</v>
      </c>
      <c r="G116" s="105">
        <f t="shared" si="56"/>
        <v>0</v>
      </c>
      <c r="H116" s="105">
        <f t="shared" si="56"/>
        <v>0</v>
      </c>
    </row>
    <row r="117" spans="1:8" x14ac:dyDescent="0.25">
      <c r="B117" s="40" t="s">
        <v>209</v>
      </c>
      <c r="C117" s="40" t="s">
        <v>334</v>
      </c>
      <c r="D117" s="105">
        <f t="shared" ref="D117:H117" si="57">IF($C7="Affected fraction",D7,IF(D7=1,1,D7*1.05))</f>
        <v>0</v>
      </c>
      <c r="E117" s="105">
        <f t="shared" si="57"/>
        <v>0</v>
      </c>
      <c r="F117" s="105">
        <f t="shared" si="57"/>
        <v>1</v>
      </c>
      <c r="G117" s="105">
        <f t="shared" si="57"/>
        <v>1</v>
      </c>
      <c r="H117" s="105">
        <f t="shared" si="57"/>
        <v>0</v>
      </c>
    </row>
    <row r="118" spans="1:8" x14ac:dyDescent="0.25">
      <c r="C118" s="40" t="s">
        <v>336</v>
      </c>
      <c r="D118" s="105">
        <f t="shared" ref="D118:H118" si="58">IF($C8="Affected fraction",D8,IF(D8=1,1,D8*1.05))</f>
        <v>0</v>
      </c>
      <c r="E118" s="105">
        <f t="shared" si="58"/>
        <v>0</v>
      </c>
      <c r="F118" s="105">
        <f t="shared" si="58"/>
        <v>0</v>
      </c>
      <c r="G118" s="105">
        <f t="shared" si="58"/>
        <v>0</v>
      </c>
      <c r="H118" s="105">
        <f t="shared" si="58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ref="D119:H119" si="59">IF($C9="Affected fraction",D9,IF(D9=1,1,D9*1.05))</f>
        <v>0</v>
      </c>
      <c r="E119" s="105">
        <f t="shared" si="59"/>
        <v>0</v>
      </c>
      <c r="F119" s="105">
        <f t="shared" si="59"/>
        <v>1</v>
      </c>
      <c r="G119" s="105">
        <f t="shared" si="59"/>
        <v>1</v>
      </c>
      <c r="H119" s="105">
        <f t="shared" si="59"/>
        <v>0</v>
      </c>
    </row>
    <row r="120" spans="1:8" x14ac:dyDescent="0.25">
      <c r="C120" s="40" t="s">
        <v>336</v>
      </c>
      <c r="D120" s="105">
        <f t="shared" ref="D120:H120" si="60">IF($C10="Affected fraction",D10,IF(D10=1,1,D10*1.05))</f>
        <v>0</v>
      </c>
      <c r="E120" s="105">
        <f t="shared" si="60"/>
        <v>0</v>
      </c>
      <c r="F120" s="105">
        <f t="shared" si="60"/>
        <v>0</v>
      </c>
      <c r="G120" s="105">
        <f t="shared" si="60"/>
        <v>0</v>
      </c>
      <c r="H120" s="105">
        <f t="shared" si="60"/>
        <v>0</v>
      </c>
    </row>
    <row r="121" spans="1:8" x14ac:dyDescent="0.25">
      <c r="B121" s="40" t="s">
        <v>209</v>
      </c>
      <c r="C121" s="40" t="s">
        <v>334</v>
      </c>
      <c r="D121" s="105">
        <f t="shared" ref="D121:H121" si="61">IF($C11="Affected fraction",D11,IF(D11=1,1,D11*1.05))</f>
        <v>0</v>
      </c>
      <c r="E121" s="105">
        <f t="shared" si="61"/>
        <v>0</v>
      </c>
      <c r="F121" s="105">
        <f t="shared" si="61"/>
        <v>1</v>
      </c>
      <c r="G121" s="105">
        <f t="shared" si="61"/>
        <v>1</v>
      </c>
      <c r="H121" s="105">
        <f t="shared" si="61"/>
        <v>0</v>
      </c>
    </row>
    <row r="122" spans="1:8" x14ac:dyDescent="0.25">
      <c r="C122" s="40" t="s">
        <v>336</v>
      </c>
      <c r="D122" s="105">
        <f t="shared" ref="D122:H122" si="62">IF($C12="Affected fraction",D12,IF(D12=1,1,D12*1.05))</f>
        <v>0</v>
      </c>
      <c r="E122" s="105">
        <f t="shared" si="62"/>
        <v>0</v>
      </c>
      <c r="F122" s="105">
        <f t="shared" si="62"/>
        <v>0</v>
      </c>
      <c r="G122" s="105">
        <f t="shared" si="62"/>
        <v>0</v>
      </c>
      <c r="H122" s="105">
        <f t="shared" si="6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3" si="63">IF($C13="Affected fraction",D13,IF(D13=1,1,D13*1.05))</f>
        <v>0</v>
      </c>
      <c r="E123" s="105">
        <f t="shared" si="63"/>
        <v>0</v>
      </c>
      <c r="F123" s="105">
        <f t="shared" si="63"/>
        <v>1</v>
      </c>
      <c r="G123" s="105">
        <f t="shared" si="63"/>
        <v>1</v>
      </c>
      <c r="H123" s="105">
        <f t="shared" si="63"/>
        <v>0</v>
      </c>
    </row>
    <row r="124" spans="1:8" x14ac:dyDescent="0.25">
      <c r="C124" s="40" t="s">
        <v>336</v>
      </c>
      <c r="D124" s="105">
        <f t="shared" ref="D124:H124" si="64">IF($C14="Affected fraction",D14,IF(D14=1,1,D14*1.05))</f>
        <v>0</v>
      </c>
      <c r="E124" s="105">
        <f t="shared" si="64"/>
        <v>0</v>
      </c>
      <c r="F124" s="105">
        <v>0.86</v>
      </c>
      <c r="G124" s="105">
        <v>0.86</v>
      </c>
      <c r="H124" s="105">
        <f t="shared" si="64"/>
        <v>0</v>
      </c>
    </row>
    <row r="125" spans="1:8" x14ac:dyDescent="0.25">
      <c r="B125" s="40" t="s">
        <v>209</v>
      </c>
      <c r="C125" s="40" t="s">
        <v>334</v>
      </c>
      <c r="D125" s="105">
        <f t="shared" ref="D125:H125" si="65">IF($C15="Affected fraction",D15,IF(D15=1,1,D15*1.05))</f>
        <v>0</v>
      </c>
      <c r="E125" s="105">
        <f t="shared" si="65"/>
        <v>0</v>
      </c>
      <c r="F125" s="105">
        <f t="shared" si="65"/>
        <v>1</v>
      </c>
      <c r="G125" s="105">
        <f t="shared" si="65"/>
        <v>1</v>
      </c>
      <c r="H125" s="105">
        <f t="shared" si="65"/>
        <v>0</v>
      </c>
    </row>
    <row r="126" spans="1:8" x14ac:dyDescent="0.25">
      <c r="C126" s="40" t="s">
        <v>336</v>
      </c>
      <c r="D126" s="105">
        <f t="shared" ref="D126:H126" si="66">IF($C16="Affected fraction",D16,IF(D16=1,1,D16*1.05))</f>
        <v>0</v>
      </c>
      <c r="E126" s="105">
        <f t="shared" si="66"/>
        <v>0</v>
      </c>
      <c r="F126" s="105">
        <v>0.93</v>
      </c>
      <c r="G126" s="105">
        <v>0.93</v>
      </c>
      <c r="H126" s="105">
        <f t="shared" si="66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67">IF($C17="Affected fraction",D17,IF(D17=1,1,D17*1.05))</f>
        <v>0</v>
      </c>
      <c r="E127" s="105">
        <f t="shared" si="67"/>
        <v>0</v>
      </c>
      <c r="F127" s="105">
        <f t="shared" si="67"/>
        <v>1</v>
      </c>
      <c r="G127" s="105">
        <f t="shared" si="67"/>
        <v>1</v>
      </c>
      <c r="H127" s="105">
        <f t="shared" si="67"/>
        <v>1</v>
      </c>
    </row>
    <row r="128" spans="1:8" x14ac:dyDescent="0.25">
      <c r="C128" s="40" t="s">
        <v>336</v>
      </c>
      <c r="D128" s="105">
        <f t="shared" ref="D128:H128" si="68">IF($C18="Affected fraction",D18,IF(D18=1,1,D18*1.05))</f>
        <v>0</v>
      </c>
      <c r="E128" s="105">
        <f t="shared" si="68"/>
        <v>0</v>
      </c>
      <c r="F128" s="105">
        <f t="shared" si="68"/>
        <v>0.33600000000000002</v>
      </c>
      <c r="G128" s="105">
        <f t="shared" si="68"/>
        <v>0.33600000000000002</v>
      </c>
      <c r="H128" s="105">
        <f t="shared" si="68"/>
        <v>0.33600000000000002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69">IF($C19="Affected fraction",D19,IF(D19=1,1,D19*1.05))</f>
        <v>0</v>
      </c>
      <c r="E129" s="105">
        <f t="shared" si="69"/>
        <v>0</v>
      </c>
      <c r="F129" s="105">
        <f t="shared" si="69"/>
        <v>1</v>
      </c>
      <c r="G129" s="105">
        <f t="shared" si="69"/>
        <v>1</v>
      </c>
      <c r="H129" s="105">
        <f t="shared" si="69"/>
        <v>1</v>
      </c>
    </row>
    <row r="130" spans="1:8" x14ac:dyDescent="0.25">
      <c r="C130" s="40" t="s">
        <v>336</v>
      </c>
      <c r="D130" s="105">
        <f t="shared" ref="D130:H130" si="70">IF($C20="Affected fraction",D20,IF(D20=1,1,D20*1.05))</f>
        <v>0</v>
      </c>
      <c r="E130" s="105">
        <f t="shared" si="70"/>
        <v>0</v>
      </c>
      <c r="F130" s="105">
        <f t="shared" si="70"/>
        <v>0.42000000000000004</v>
      </c>
      <c r="G130" s="105">
        <f t="shared" si="70"/>
        <v>0.42000000000000004</v>
      </c>
      <c r="H130" s="105">
        <f t="shared" si="70"/>
        <v>0.42000000000000004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71">IF($C21="Affected fraction",D21,IF(D21=1,1,D21*1.05))</f>
        <v>1</v>
      </c>
      <c r="E131" s="105">
        <f t="shared" si="71"/>
        <v>0</v>
      </c>
      <c r="F131" s="105">
        <f t="shared" si="71"/>
        <v>0</v>
      </c>
      <c r="G131" s="105">
        <f t="shared" si="71"/>
        <v>0</v>
      </c>
      <c r="H131" s="105">
        <f t="shared" si="71"/>
        <v>0</v>
      </c>
    </row>
    <row r="132" spans="1:8" x14ac:dyDescent="0.25">
      <c r="C132" s="40" t="s">
        <v>335</v>
      </c>
      <c r="D132" s="105">
        <f t="shared" ref="D132:H132" si="72">IF($C22="Affected fraction",D22,IF(D22=1,1,D22*1.05))</f>
        <v>0.13650000000000001</v>
      </c>
      <c r="E132" s="105">
        <f t="shared" si="72"/>
        <v>0</v>
      </c>
      <c r="F132" s="105">
        <f t="shared" si="72"/>
        <v>0</v>
      </c>
      <c r="G132" s="105">
        <f t="shared" si="72"/>
        <v>0</v>
      </c>
      <c r="H132" s="105">
        <f t="shared" si="72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73">IF($C23="Affected fraction",D23,IF(D23=1,1,D23*1.05))</f>
        <v>1</v>
      </c>
      <c r="E133" s="105">
        <f t="shared" si="73"/>
        <v>0</v>
      </c>
      <c r="F133" s="105">
        <f t="shared" si="73"/>
        <v>0</v>
      </c>
      <c r="G133" s="105">
        <f t="shared" si="73"/>
        <v>0</v>
      </c>
      <c r="H133" s="105">
        <f t="shared" si="73"/>
        <v>0</v>
      </c>
    </row>
    <row r="134" spans="1:8" x14ac:dyDescent="0.25">
      <c r="C134" s="40" t="s">
        <v>335</v>
      </c>
      <c r="D134" s="105">
        <f t="shared" ref="D134:H134" si="74">IF($C24="Affected fraction",D24,IF(D24=1,1,D24*1.05))</f>
        <v>0.13650000000000001</v>
      </c>
      <c r="E134" s="105">
        <f t="shared" si="74"/>
        <v>0</v>
      </c>
      <c r="F134" s="105">
        <f t="shared" si="74"/>
        <v>0</v>
      </c>
      <c r="G134" s="105">
        <f t="shared" si="74"/>
        <v>0</v>
      </c>
      <c r="H134" s="105">
        <f t="shared" si="74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75">IF($C25="Affected fraction",D25,IF(D25=1,1,D25*1.05))</f>
        <v>1</v>
      </c>
      <c r="E135" s="105">
        <f t="shared" si="75"/>
        <v>0</v>
      </c>
      <c r="F135" s="105">
        <f t="shared" si="75"/>
        <v>0</v>
      </c>
      <c r="G135" s="105">
        <f t="shared" si="75"/>
        <v>0</v>
      </c>
      <c r="H135" s="105">
        <f t="shared" si="75"/>
        <v>0</v>
      </c>
    </row>
    <row r="136" spans="1:8" x14ac:dyDescent="0.25">
      <c r="C136" s="40" t="s">
        <v>335</v>
      </c>
      <c r="D136" s="105">
        <f t="shared" ref="D136:H136" si="76">IF($C26="Affected fraction",D26,IF(D26=1,1,D26*1.05))</f>
        <v>0.13650000000000001</v>
      </c>
      <c r="E136" s="105">
        <f t="shared" si="76"/>
        <v>0</v>
      </c>
      <c r="F136" s="105">
        <f t="shared" si="76"/>
        <v>0</v>
      </c>
      <c r="G136" s="105">
        <f t="shared" si="76"/>
        <v>0</v>
      </c>
      <c r="H136" s="105">
        <f t="shared" si="76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77">IF($C27="Affected fraction",D27,IF(D27=1,1,D27*1.05))</f>
        <v>1</v>
      </c>
      <c r="E137" s="105">
        <f t="shared" si="77"/>
        <v>1</v>
      </c>
      <c r="F137" s="105">
        <f t="shared" si="77"/>
        <v>1</v>
      </c>
      <c r="G137" s="105">
        <f t="shared" si="77"/>
        <v>1</v>
      </c>
      <c r="H137" s="105">
        <f t="shared" si="77"/>
        <v>1</v>
      </c>
    </row>
    <row r="138" spans="1:8" x14ac:dyDescent="0.25">
      <c r="C138" s="40" t="s">
        <v>335</v>
      </c>
      <c r="D138" s="105">
        <f t="shared" ref="D138:H138" si="78">IF($C28="Affected fraction",D28,IF(D28=1,1,D28*1.05))</f>
        <v>0</v>
      </c>
      <c r="E138" s="105">
        <f t="shared" si="78"/>
        <v>0</v>
      </c>
      <c r="F138" s="105">
        <f t="shared" si="78"/>
        <v>0</v>
      </c>
      <c r="G138" s="105">
        <f t="shared" si="78"/>
        <v>0</v>
      </c>
      <c r="H138" s="105">
        <f t="shared" si="78"/>
        <v>0</v>
      </c>
    </row>
    <row r="139" spans="1:8" x14ac:dyDescent="0.25">
      <c r="C139" s="40" t="s">
        <v>336</v>
      </c>
      <c r="D139" s="105">
        <f t="shared" ref="D139:H139" si="79">IF($C29="Affected fraction",D29,IF(D29=1,1,D29*1.05))</f>
        <v>0</v>
      </c>
      <c r="E139" s="105">
        <f t="shared" si="79"/>
        <v>0</v>
      </c>
      <c r="F139" s="105">
        <f t="shared" si="79"/>
        <v>0</v>
      </c>
      <c r="G139" s="105">
        <f t="shared" si="79"/>
        <v>0</v>
      </c>
      <c r="H139" s="105">
        <f t="shared" si="79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80">IF($C30="Affected fraction",D30,IF(D30=1,1,D30*1.05))</f>
        <v>1</v>
      </c>
      <c r="E140" s="105">
        <f t="shared" si="80"/>
        <v>1</v>
      </c>
      <c r="F140" s="105">
        <f t="shared" si="80"/>
        <v>1</v>
      </c>
      <c r="G140" s="105">
        <f t="shared" si="80"/>
        <v>1</v>
      </c>
      <c r="H140" s="105">
        <f t="shared" si="80"/>
        <v>1</v>
      </c>
    </row>
    <row r="141" spans="1:8" x14ac:dyDescent="0.25">
      <c r="C141" s="40" t="s">
        <v>335</v>
      </c>
      <c r="D141" s="105">
        <f t="shared" ref="D141:H141" si="81">IF($C31="Affected fraction",D31,IF(D31=1,1,D31*1.05))</f>
        <v>0</v>
      </c>
      <c r="E141" s="105">
        <f t="shared" si="81"/>
        <v>0</v>
      </c>
      <c r="F141" s="105">
        <f t="shared" si="81"/>
        <v>0</v>
      </c>
      <c r="G141" s="105">
        <f t="shared" si="81"/>
        <v>0</v>
      </c>
      <c r="H141" s="105">
        <f t="shared" si="81"/>
        <v>0</v>
      </c>
    </row>
    <row r="142" spans="1:8" x14ac:dyDescent="0.25">
      <c r="C142" s="40" t="s">
        <v>336</v>
      </c>
      <c r="D142" s="105">
        <f t="shared" ref="D142:H142" si="82">IF($C32="Affected fraction",D32,IF(D32=1,1,D32*1.05))</f>
        <v>0</v>
      </c>
      <c r="E142" s="105">
        <f t="shared" si="82"/>
        <v>0</v>
      </c>
      <c r="F142" s="105">
        <f t="shared" si="82"/>
        <v>0</v>
      </c>
      <c r="G142" s="105">
        <f t="shared" si="82"/>
        <v>0</v>
      </c>
      <c r="H142" s="105">
        <f t="shared" si="82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83">IF($C33="Affected fraction",D33,IF(D33=1,1,D33*1.05))</f>
        <v>1</v>
      </c>
      <c r="E143" s="105">
        <f t="shared" si="83"/>
        <v>1</v>
      </c>
      <c r="F143" s="105">
        <f t="shared" si="83"/>
        <v>1</v>
      </c>
      <c r="G143" s="105">
        <f t="shared" si="83"/>
        <v>1</v>
      </c>
      <c r="H143" s="105">
        <f t="shared" si="83"/>
        <v>1</v>
      </c>
    </row>
    <row r="144" spans="1:8" x14ac:dyDescent="0.25">
      <c r="C144" s="40" t="s">
        <v>335</v>
      </c>
      <c r="D144" s="105">
        <f t="shared" ref="D144:H144" si="84">IF($C34="Affected fraction",D34,IF(D34=1,1,D34*1.05))</f>
        <v>0</v>
      </c>
      <c r="E144" s="105">
        <f t="shared" si="84"/>
        <v>0</v>
      </c>
      <c r="F144" s="105">
        <f t="shared" si="84"/>
        <v>0</v>
      </c>
      <c r="G144" s="105">
        <f t="shared" si="84"/>
        <v>0</v>
      </c>
      <c r="H144" s="105">
        <f t="shared" si="84"/>
        <v>0</v>
      </c>
    </row>
    <row r="145" spans="1:8" x14ac:dyDescent="0.25">
      <c r="C145" s="40" t="s">
        <v>336</v>
      </c>
      <c r="D145" s="105">
        <f t="shared" ref="D145:H145" si="85">IF($C35="Affected fraction",D35,IF(D35=1,1,D35*1.05))</f>
        <v>0</v>
      </c>
      <c r="E145" s="105">
        <f t="shared" si="85"/>
        <v>0</v>
      </c>
      <c r="F145" s="105">
        <f t="shared" si="85"/>
        <v>0</v>
      </c>
      <c r="G145" s="105">
        <f t="shared" si="85"/>
        <v>0</v>
      </c>
      <c r="H145" s="105">
        <f t="shared" si="85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86">IF($C36="Affected fraction",D36,IF(D36=1,1,D36*1.05))</f>
        <v>1</v>
      </c>
      <c r="E146" s="105">
        <f t="shared" si="86"/>
        <v>1</v>
      </c>
      <c r="F146" s="105">
        <f t="shared" si="86"/>
        <v>1</v>
      </c>
      <c r="G146" s="105">
        <f t="shared" si="86"/>
        <v>1</v>
      </c>
      <c r="H146" s="105">
        <f t="shared" si="86"/>
        <v>1</v>
      </c>
    </row>
    <row r="147" spans="1:8" x14ac:dyDescent="0.25">
      <c r="C147" s="40" t="s">
        <v>335</v>
      </c>
      <c r="D147" s="105">
        <f t="shared" ref="D147:H147" si="87">IF($C37="Affected fraction",D37,IF(D37=1,1,D37*1.05))</f>
        <v>0</v>
      </c>
      <c r="E147" s="105">
        <f t="shared" si="87"/>
        <v>0</v>
      </c>
      <c r="F147" s="105">
        <f t="shared" si="87"/>
        <v>0</v>
      </c>
      <c r="G147" s="105">
        <f t="shared" si="87"/>
        <v>0</v>
      </c>
      <c r="H147" s="105">
        <f t="shared" si="87"/>
        <v>0</v>
      </c>
    </row>
    <row r="148" spans="1:8" x14ac:dyDescent="0.25">
      <c r="C148" s="40" t="s">
        <v>336</v>
      </c>
      <c r="D148" s="105">
        <f t="shared" ref="D148:H148" si="88">IF($C38="Affected fraction",D38,IF(D38=1,1,D38*1.05))</f>
        <v>0</v>
      </c>
      <c r="E148" s="105">
        <f t="shared" si="88"/>
        <v>0</v>
      </c>
      <c r="F148" s="105">
        <f t="shared" si="88"/>
        <v>0</v>
      </c>
      <c r="G148" s="105">
        <f t="shared" si="88"/>
        <v>0</v>
      </c>
      <c r="H148" s="105">
        <f t="shared" si="88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89">IF($C39="Affected fraction",D39,IF(D39=1,1,D39*1.05))</f>
        <v>1</v>
      </c>
      <c r="E149" s="105">
        <f t="shared" si="89"/>
        <v>1</v>
      </c>
      <c r="F149" s="105">
        <f t="shared" si="89"/>
        <v>1</v>
      </c>
      <c r="G149" s="105">
        <f t="shared" si="89"/>
        <v>1</v>
      </c>
      <c r="H149" s="105">
        <f t="shared" si="89"/>
        <v>1</v>
      </c>
    </row>
    <row r="150" spans="1:8" x14ac:dyDescent="0.25">
      <c r="C150" s="40" t="s">
        <v>335</v>
      </c>
      <c r="D150" s="105">
        <f t="shared" ref="D150:H150" si="90">IF($C40="Affected fraction",D40,IF(D40=1,1,D40*1.05))</f>
        <v>0</v>
      </c>
      <c r="E150" s="105">
        <f t="shared" si="90"/>
        <v>0</v>
      </c>
      <c r="F150" s="105">
        <f t="shared" si="90"/>
        <v>0</v>
      </c>
      <c r="G150" s="105">
        <f t="shared" si="90"/>
        <v>0</v>
      </c>
      <c r="H150" s="105">
        <f t="shared" si="90"/>
        <v>0</v>
      </c>
    </row>
    <row r="151" spans="1:8" x14ac:dyDescent="0.25">
      <c r="C151" s="40" t="s">
        <v>336</v>
      </c>
      <c r="D151" s="105">
        <f t="shared" ref="D151:H151" si="91">IF($C41="Affected fraction",D41,IF(D41=1,1,D41*1.05))</f>
        <v>0</v>
      </c>
      <c r="E151" s="105">
        <f t="shared" si="91"/>
        <v>0</v>
      </c>
      <c r="F151" s="105">
        <f t="shared" si="91"/>
        <v>0</v>
      </c>
      <c r="G151" s="105">
        <f t="shared" si="91"/>
        <v>0</v>
      </c>
      <c r="H151" s="105">
        <f t="shared" si="91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92">IF($C42="Affected fraction",D42,IF(D42=1,1,D42*1.05))</f>
        <v>0</v>
      </c>
      <c r="E152" s="105">
        <f t="shared" si="92"/>
        <v>1</v>
      </c>
      <c r="F152" s="105">
        <f t="shared" si="92"/>
        <v>1</v>
      </c>
      <c r="G152" s="105">
        <f t="shared" si="92"/>
        <v>1</v>
      </c>
      <c r="H152" s="105">
        <f t="shared" si="92"/>
        <v>1</v>
      </c>
    </row>
    <row r="153" spans="1:8" x14ac:dyDescent="0.25">
      <c r="C153" s="40" t="s">
        <v>335</v>
      </c>
      <c r="D153" s="105">
        <f t="shared" ref="D153:H153" si="93">IF($C43="Affected fraction",D43,IF(D43=1,1,D43*1.05))</f>
        <v>0.99749999999999994</v>
      </c>
      <c r="E153" s="105">
        <f t="shared" si="93"/>
        <v>0.99749999999999994</v>
      </c>
      <c r="F153" s="105">
        <f t="shared" si="93"/>
        <v>0.99749999999999994</v>
      </c>
      <c r="G153" s="105">
        <f t="shared" si="93"/>
        <v>0.99749999999999994</v>
      </c>
      <c r="H153" s="105">
        <f t="shared" si="93"/>
        <v>0.99749999999999994</v>
      </c>
    </row>
    <row r="154" spans="1:8" x14ac:dyDescent="0.25">
      <c r="C154" s="40" t="s">
        <v>336</v>
      </c>
      <c r="D154" s="105">
        <f t="shared" ref="D154:H154" si="94">IF($C44="Affected fraction",D44,IF(D44=1,1,D44*1.05))</f>
        <v>0.95550000000000013</v>
      </c>
      <c r="E154" s="105">
        <f t="shared" si="94"/>
        <v>0.95550000000000013</v>
      </c>
      <c r="F154" s="105">
        <f t="shared" si="94"/>
        <v>0.95550000000000013</v>
      </c>
      <c r="G154" s="105">
        <f t="shared" si="94"/>
        <v>0.95550000000000013</v>
      </c>
      <c r="H154" s="105">
        <f t="shared" si="94"/>
        <v>0.95550000000000013</v>
      </c>
    </row>
    <row r="155" spans="1:8" x14ac:dyDescent="0.25">
      <c r="B155" s="40" t="s">
        <v>88</v>
      </c>
      <c r="C155" s="40" t="s">
        <v>334</v>
      </c>
      <c r="D155" s="105">
        <f t="shared" ref="D155:H155" si="95">IF($C45="Affected fraction",D45,IF(D45=1,1,D45*1.05))</f>
        <v>0.315</v>
      </c>
      <c r="E155" s="105">
        <f t="shared" si="95"/>
        <v>0.315</v>
      </c>
      <c r="F155" s="105">
        <f t="shared" si="95"/>
        <v>0.315</v>
      </c>
      <c r="G155" s="105">
        <f t="shared" si="95"/>
        <v>0.315</v>
      </c>
      <c r="H155" s="105">
        <f t="shared" si="95"/>
        <v>0.315</v>
      </c>
    </row>
    <row r="156" spans="1:8" x14ac:dyDescent="0.25">
      <c r="C156" s="40" t="s">
        <v>335</v>
      </c>
      <c r="D156" s="105">
        <f t="shared" ref="D156:H156" si="96">IF($C46="Affected fraction",D46,IF(D46=1,1,D46*1.05))</f>
        <v>0</v>
      </c>
      <c r="E156" s="105">
        <f t="shared" si="96"/>
        <v>0</v>
      </c>
      <c r="F156" s="105">
        <f t="shared" si="96"/>
        <v>0</v>
      </c>
      <c r="G156" s="105">
        <f t="shared" si="96"/>
        <v>0</v>
      </c>
      <c r="H156" s="105">
        <f t="shared" si="96"/>
        <v>0</v>
      </c>
    </row>
    <row r="157" spans="1:8" x14ac:dyDescent="0.25">
      <c r="C157" s="40" t="s">
        <v>336</v>
      </c>
      <c r="D157" s="105">
        <f t="shared" ref="D157:H157" si="97">IF($C47="Affected fraction",D47,IF(D47=1,1,D47*1.05))</f>
        <v>0</v>
      </c>
      <c r="E157" s="105">
        <f t="shared" si="97"/>
        <v>0</v>
      </c>
      <c r="F157" s="105">
        <f t="shared" si="97"/>
        <v>0</v>
      </c>
      <c r="G157" s="105">
        <f t="shared" si="97"/>
        <v>0</v>
      </c>
      <c r="H157" s="105">
        <f t="shared" si="97"/>
        <v>0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98">IF($C48="Affected fraction",D48,IF(D48=1,1,D48*1.05))</f>
        <v>0.92400000000000004</v>
      </c>
      <c r="E158" s="105">
        <f t="shared" si="98"/>
        <v>0.92400000000000004</v>
      </c>
      <c r="F158" s="105">
        <f t="shared" si="98"/>
        <v>0.92400000000000004</v>
      </c>
      <c r="G158" s="105">
        <f t="shared" si="98"/>
        <v>0.92400000000000004</v>
      </c>
      <c r="H158" s="105">
        <f t="shared" si="98"/>
        <v>0.92400000000000004</v>
      </c>
    </row>
    <row r="159" spans="1:8" x14ac:dyDescent="0.25">
      <c r="C159" s="40" t="s">
        <v>335</v>
      </c>
      <c r="D159" s="105">
        <f t="shared" ref="D159:H159" si="99">IF($C49="Affected fraction",D49,IF(D49=1,1,D49*1.05))</f>
        <v>0.8232954545454545</v>
      </c>
      <c r="E159" s="105">
        <f t="shared" si="99"/>
        <v>0.8232954545454545</v>
      </c>
      <c r="F159" s="105">
        <f t="shared" si="99"/>
        <v>0.8232954545454545</v>
      </c>
      <c r="G159" s="105">
        <f t="shared" si="99"/>
        <v>0.8232954545454545</v>
      </c>
      <c r="H159" s="105">
        <f t="shared" si="99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100">IF($C50="Affected fraction",D50,IF(D50=1,1,D50*1.05))</f>
        <v>1</v>
      </c>
      <c r="E160" s="105">
        <f t="shared" si="100"/>
        <v>1</v>
      </c>
      <c r="F160" s="105">
        <f t="shared" si="100"/>
        <v>1</v>
      </c>
      <c r="G160" s="105">
        <f t="shared" si="100"/>
        <v>1</v>
      </c>
      <c r="H160" s="105">
        <f t="shared" si="100"/>
        <v>1</v>
      </c>
    </row>
    <row r="161" spans="1:8" x14ac:dyDescent="0.25">
      <c r="C161" s="40" t="s">
        <v>335</v>
      </c>
      <c r="D161" s="105">
        <f t="shared" ref="D161:H161" si="101">IF($C51="Affected fraction",D51,IF(D51=1,1,D51*1.05))</f>
        <v>0.79800000000000004</v>
      </c>
      <c r="E161" s="105">
        <f t="shared" si="101"/>
        <v>0.79800000000000004</v>
      </c>
      <c r="F161" s="105">
        <f t="shared" si="101"/>
        <v>0.79800000000000004</v>
      </c>
      <c r="G161" s="105">
        <f t="shared" si="101"/>
        <v>0.79800000000000004</v>
      </c>
      <c r="H161" s="105">
        <f t="shared" si="101"/>
        <v>0.79800000000000004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102">IF($C52="Affected fraction",D52,IF(D52=1,1,D52*1.05))</f>
        <v>0.60899999999999999</v>
      </c>
      <c r="E162" s="105">
        <f t="shared" si="102"/>
        <v>0.60899999999999999</v>
      </c>
      <c r="F162" s="105">
        <f t="shared" si="102"/>
        <v>0</v>
      </c>
      <c r="G162" s="105">
        <f t="shared" si="102"/>
        <v>0</v>
      </c>
      <c r="H162" s="105">
        <f t="shared" si="102"/>
        <v>0</v>
      </c>
    </row>
    <row r="163" spans="1:8" x14ac:dyDescent="0.25">
      <c r="C163" s="40" t="s">
        <v>335</v>
      </c>
      <c r="D163" s="105">
        <f t="shared" ref="D163:H163" si="103">IF($C53="Affected fraction",D53,IF(D53=1,1,D53*1.05))</f>
        <v>0.53550000000000009</v>
      </c>
      <c r="E163" s="105">
        <f t="shared" si="103"/>
        <v>0.53550000000000009</v>
      </c>
      <c r="F163" s="105">
        <f t="shared" si="103"/>
        <v>0</v>
      </c>
      <c r="G163" s="105">
        <f t="shared" si="103"/>
        <v>0</v>
      </c>
      <c r="H163" s="105">
        <f t="shared" si="103"/>
        <v>0</v>
      </c>
    </row>
  </sheetData>
  <sheetProtection algorithmName="SHA-512" hashValue="kWTPE67CQg4VnZwDqeIxqp4dMInx/g+IY1xvpfhRt0El0gWk1NVYPepVe0/ZcgVJVW7grBaPa37DD0YMXZD5hw==" saltValue="yYg1pJpcUOicu3POHQ55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2:H112 D60:H68 E57:H57 D58:E58 D59:E59 D115:H123 D113:E113 D114:E114 D70:H70 D69:E69 H69 D72:H108 D71:E71 H71 D125:H125 D124:E124 H124 D127:H163 D126:E126 H126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0.17</v>
      </c>
      <c r="E3" s="105">
        <v>0.17</v>
      </c>
      <c r="F3" s="105">
        <v>0.17</v>
      </c>
      <c r="G3" s="105">
        <v>0.17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335</v>
      </c>
      <c r="D12" s="105">
        <f t="shared" ref="D12:G12" si="1">IF($C3="Affected fraction",D3,IF(D3=1,1,D3*0.9))</f>
        <v>0.15300000000000002</v>
      </c>
      <c r="E12" s="105">
        <f t="shared" si="1"/>
        <v>0.15300000000000002</v>
      </c>
      <c r="F12" s="105">
        <f t="shared" si="1"/>
        <v>0.15300000000000002</v>
      </c>
      <c r="G12" s="105">
        <f t="shared" si="1"/>
        <v>0.15300000000000002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IF($C4="Affected fraction",D4,IF(D4=1,1,D4*0.9))</f>
        <v>1</v>
      </c>
      <c r="E13" s="105">
        <f t="shared" si="2"/>
        <v>1</v>
      </c>
      <c r="F13" s="105">
        <f t="shared" si="2"/>
        <v>1</v>
      </c>
      <c r="G13" s="105">
        <f t="shared" si="2"/>
        <v>1</v>
      </c>
    </row>
    <row r="14" spans="1:8" x14ac:dyDescent="0.25">
      <c r="C14" s="28" t="s">
        <v>335</v>
      </c>
      <c r="D14" s="105">
        <f t="shared" ref="D14:G14" si="3">IF($C5="Affected fraction",D5,IF(D5=1,1,D5*0.9))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IF($C6="Affected fraction",D6,IF(D6=1,1,D6*0.9))</f>
        <v>1</v>
      </c>
      <c r="E15" s="105">
        <f t="shared" si="4"/>
        <v>1</v>
      </c>
      <c r="F15" s="105">
        <f t="shared" si="4"/>
        <v>1</v>
      </c>
      <c r="G15" s="105">
        <f t="shared" si="4"/>
        <v>1</v>
      </c>
    </row>
    <row r="16" spans="1:8" x14ac:dyDescent="0.25">
      <c r="C16" s="28" t="s">
        <v>335</v>
      </c>
      <c r="D16" s="105">
        <f t="shared" ref="D16:G16" si="5">IF($C7="Affected fraction",D7,IF(D7=1,1,D7*0.9))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IF($C2="Affected fraction",D2,IF(D2=1,1,D2*1.05))</f>
        <v>1</v>
      </c>
      <c r="E20" s="105">
        <f t="shared" ref="E20:G20" si="6">IF($C2="Affected fraction",E2,IF(E2=1,1,E2*1.05))</f>
        <v>1</v>
      </c>
      <c r="F20" s="105">
        <f t="shared" si="6"/>
        <v>1</v>
      </c>
      <c r="G20" s="105">
        <f t="shared" si="6"/>
        <v>1</v>
      </c>
    </row>
    <row r="21" spans="1:7" x14ac:dyDescent="0.25">
      <c r="C21" s="28" t="s">
        <v>335</v>
      </c>
      <c r="D21" s="105">
        <f t="shared" ref="D21:G21" si="7">IF($C3="Affected fraction",D3,IF(D3=1,1,D3*1.05))</f>
        <v>0.17850000000000002</v>
      </c>
      <c r="E21" s="105">
        <f t="shared" si="7"/>
        <v>0.17850000000000002</v>
      </c>
      <c r="F21" s="105">
        <f t="shared" si="7"/>
        <v>0.17850000000000002</v>
      </c>
      <c r="G21" s="105">
        <f t="shared" si="7"/>
        <v>0.17850000000000002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IF($C4="Affected fraction",D4,IF(D4=1,1,D4*1.05))</f>
        <v>1</v>
      </c>
      <c r="E22" s="105">
        <f t="shared" si="8"/>
        <v>1</v>
      </c>
      <c r="F22" s="105">
        <f t="shared" si="8"/>
        <v>1</v>
      </c>
      <c r="G22" s="105">
        <f t="shared" si="8"/>
        <v>1</v>
      </c>
    </row>
    <row r="23" spans="1:7" x14ac:dyDescent="0.25">
      <c r="C23" s="28" t="s">
        <v>335</v>
      </c>
      <c r="D23" s="105">
        <f t="shared" ref="D23:G23" si="9">IF($C5="Affected fraction",D5,IF(D5=1,1,D5*1.05))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IF($C6="Affected fraction",D6,IF(D6=1,1,D6*1.05))</f>
        <v>1</v>
      </c>
      <c r="E24" s="105">
        <f t="shared" si="10"/>
        <v>1</v>
      </c>
      <c r="F24" s="105">
        <f t="shared" si="10"/>
        <v>1</v>
      </c>
      <c r="G24" s="105">
        <f t="shared" si="10"/>
        <v>1</v>
      </c>
    </row>
    <row r="25" spans="1:7" x14ac:dyDescent="0.25">
      <c r="C25" s="28" t="s">
        <v>335</v>
      </c>
      <c r="D25" s="105">
        <f t="shared" ref="D25:G25" si="11">IF($C7="Affected fraction",D7,IF(D7=1,1,D7*1.05))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gQALFOm2Zwi763Wb4M9GslflMr289gNbJhJM7qYDVoAff2wk45NyVhxpLxYt4WlAOnm4dYC27OYY1GA5z2H8KA==" saltValue="yjJK53oPcvMhDYOKELxJNA==" spinCount="100000" sheet="1" objects="1" scenarios="1" selectLockedCells="1"/>
  <pageMargins left="0.7" right="0.7" top="0.75" bottom="0.75" header="0.3" footer="0.3"/>
  <ignoredErrors>
    <ignoredError sqref="D20:G25 D11:G16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119"/>
    </row>
    <row r="4" spans="1:8" ht="15.75" customHeight="1" x14ac:dyDescent="0.25">
      <c r="B4" s="19" t="s">
        <v>79</v>
      </c>
      <c r="C4" s="120"/>
    </row>
    <row r="5" spans="1:8" ht="15.75" customHeight="1" x14ac:dyDescent="0.25">
      <c r="B5" s="19" t="s">
        <v>80</v>
      </c>
      <c r="C5" s="120"/>
    </row>
    <row r="6" spans="1:8" ht="15.75" customHeight="1" x14ac:dyDescent="0.25">
      <c r="B6" s="19" t="s">
        <v>81</v>
      </c>
      <c r="C6" s="120"/>
    </row>
    <row r="7" spans="1:8" ht="15.75" customHeight="1" x14ac:dyDescent="0.25">
      <c r="B7" s="19" t="s">
        <v>82</v>
      </c>
      <c r="C7" s="120"/>
    </row>
    <row r="8" spans="1:8" ht="15.75" customHeight="1" x14ac:dyDescent="0.25">
      <c r="B8" s="19" t="s">
        <v>83</v>
      </c>
      <c r="C8" s="120"/>
    </row>
    <row r="9" spans="1:8" ht="15.75" customHeight="1" x14ac:dyDescent="0.25">
      <c r="B9" s="19" t="s">
        <v>84</v>
      </c>
      <c r="C9" s="120"/>
    </row>
    <row r="10" spans="1:8" ht="15.75" customHeight="1" x14ac:dyDescent="0.25">
      <c r="B10" s="19" t="s">
        <v>85</v>
      </c>
      <c r="C10" s="120"/>
    </row>
    <row r="11" spans="1:8" ht="15.75" customHeight="1" x14ac:dyDescent="0.25">
      <c r="B11" s="27" t="s">
        <v>41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21" t="s">
        <v>96</v>
      </c>
      <c r="D13" s="121" t="s">
        <v>97</v>
      </c>
      <c r="E13" s="121" t="s">
        <v>98</v>
      </c>
      <c r="F13" s="121" t="s">
        <v>99</v>
      </c>
      <c r="G13" s="19"/>
    </row>
    <row r="14" spans="1:8" ht="15.75" customHeight="1" x14ac:dyDescent="0.25">
      <c r="B14" s="19" t="s">
        <v>87</v>
      </c>
      <c r="C14" s="119"/>
      <c r="D14" s="119"/>
      <c r="E14" s="119"/>
      <c r="F14" s="119"/>
    </row>
    <row r="15" spans="1:8" ht="15.75" customHeight="1" x14ac:dyDescent="0.25">
      <c r="B15" s="19" t="s">
        <v>88</v>
      </c>
      <c r="C15" s="120"/>
      <c r="D15" s="120"/>
      <c r="E15" s="120"/>
      <c r="F15" s="120"/>
    </row>
    <row r="16" spans="1:8" ht="15.75" customHeight="1" x14ac:dyDescent="0.25">
      <c r="B16" s="19" t="s">
        <v>89</v>
      </c>
      <c r="C16" s="120"/>
      <c r="D16" s="120"/>
      <c r="E16" s="120"/>
      <c r="F16" s="120"/>
    </row>
    <row r="17" spans="1:8" ht="15.75" customHeight="1" x14ac:dyDescent="0.25">
      <c r="B17" s="19" t="s">
        <v>90</v>
      </c>
      <c r="C17" s="120"/>
      <c r="D17" s="120"/>
      <c r="E17" s="120"/>
      <c r="F17" s="120"/>
    </row>
    <row r="18" spans="1:8" ht="15.75" customHeight="1" x14ac:dyDescent="0.25">
      <c r="B18" s="19" t="s">
        <v>91</v>
      </c>
      <c r="C18" s="120"/>
      <c r="D18" s="120"/>
      <c r="E18" s="120"/>
      <c r="F18" s="120"/>
    </row>
    <row r="19" spans="1:8" ht="15.75" customHeight="1" x14ac:dyDescent="0.25">
      <c r="B19" s="19" t="s">
        <v>92</v>
      </c>
      <c r="C19" s="120"/>
      <c r="D19" s="120"/>
      <c r="E19" s="120"/>
      <c r="F19" s="120"/>
    </row>
    <row r="20" spans="1:8" ht="15.75" customHeight="1" x14ac:dyDescent="0.25">
      <c r="B20" s="19" t="s">
        <v>93</v>
      </c>
      <c r="C20" s="120"/>
      <c r="D20" s="120"/>
      <c r="E20" s="120"/>
      <c r="F20" s="120"/>
    </row>
    <row r="21" spans="1:8" ht="15.75" customHeight="1" x14ac:dyDescent="0.25">
      <c r="B21" s="19" t="s">
        <v>94</v>
      </c>
      <c r="C21" s="120"/>
      <c r="D21" s="120"/>
      <c r="E21" s="120"/>
      <c r="F21" s="120"/>
    </row>
    <row r="22" spans="1:8" ht="15.75" customHeight="1" x14ac:dyDescent="0.25">
      <c r="B22" s="19" t="s">
        <v>95</v>
      </c>
      <c r="C22" s="120"/>
      <c r="D22" s="120"/>
      <c r="E22" s="120"/>
      <c r="F22" s="120"/>
    </row>
    <row r="23" spans="1:8" ht="15.75" customHeight="1" x14ac:dyDescent="0.25">
      <c r="B23" s="27" t="s">
        <v>41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119"/>
    </row>
    <row r="27" spans="1:8" ht="15.75" customHeight="1" x14ac:dyDescent="0.25">
      <c r="B27" s="19" t="s">
        <v>102</v>
      </c>
      <c r="C27" s="120"/>
    </row>
    <row r="28" spans="1:8" ht="15.75" customHeight="1" x14ac:dyDescent="0.25">
      <c r="B28" s="19" t="s">
        <v>103</v>
      </c>
      <c r="C28" s="120"/>
    </row>
    <row r="29" spans="1:8" ht="15.75" customHeight="1" x14ac:dyDescent="0.25">
      <c r="B29" s="19" t="s">
        <v>104</v>
      </c>
      <c r="C29" s="120"/>
    </row>
    <row r="30" spans="1:8" ht="15.75" customHeight="1" x14ac:dyDescent="0.25">
      <c r="B30" s="19" t="s">
        <v>1</v>
      </c>
      <c r="C30" s="120"/>
    </row>
    <row r="31" spans="1:8" ht="15.75" customHeight="1" x14ac:dyDescent="0.25">
      <c r="B31" s="19" t="s">
        <v>105</v>
      </c>
      <c r="C31" s="120"/>
    </row>
    <row r="32" spans="1:8" ht="15.75" customHeight="1" x14ac:dyDescent="0.25">
      <c r="B32" s="19" t="s">
        <v>106</v>
      </c>
      <c r="C32" s="120"/>
    </row>
    <row r="33" spans="2:3" ht="15.75" customHeight="1" x14ac:dyDescent="0.25">
      <c r="B33" s="19" t="s">
        <v>107</v>
      </c>
      <c r="C33" s="120"/>
    </row>
    <row r="34" spans="2:3" ht="15.75" customHeight="1" x14ac:dyDescent="0.25">
      <c r="B34" s="19" t="s">
        <v>108</v>
      </c>
      <c r="C34" s="120"/>
    </row>
    <row r="35" spans="2:3" ht="15.75" customHeight="1" x14ac:dyDescent="0.25">
      <c r="B35" s="27" t="s">
        <v>41</v>
      </c>
      <c r="C35" s="56">
        <f>SUM(C26:C34)</f>
        <v>0</v>
      </c>
    </row>
  </sheetData>
  <sheetProtection algorithmName="SHA-512" hashValue="V3TwvftxBMrjABOqmKl6SCZBPfh9IserzaUzTbtqzr/XHMs+yWPhGpefskYHx2wOkcVgFK4p/pGt906tk9J5+Q==" saltValue="UndUqCO3ubdcxXogeJGn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113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114</v>
      </c>
      <c r="C4" s="53"/>
      <c r="D4" s="61"/>
      <c r="E4" s="61"/>
      <c r="F4" s="61"/>
      <c r="G4" s="61"/>
    </row>
    <row r="5" spans="1:15" ht="15.75" customHeight="1" x14ac:dyDescent="0.25">
      <c r="B5" s="5" t="s">
        <v>115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118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119</v>
      </c>
      <c r="C10" s="53"/>
      <c r="D10" s="61"/>
      <c r="E10" s="61"/>
      <c r="F10" s="61"/>
      <c r="G10" s="61"/>
    </row>
    <row r="11" spans="1:15" ht="15.75" customHeight="1" x14ac:dyDescent="0.25">
      <c r="B11" s="5" t="s">
        <v>120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127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BKRVybDsRplfxcPuYuBqP7QHeDjlXuWdGpEzGScIWTU6FLx301EE5l4rWs4YVbXntbvrUfkz4g6/afPNI867w==" saltValue="wwRVv4Q93RUKH7/PKXzYU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53"/>
      <c r="D2" s="61"/>
      <c r="E2" s="61"/>
      <c r="F2" s="61"/>
      <c r="G2" s="61"/>
    </row>
    <row r="3" spans="1:7" x14ac:dyDescent="0.25">
      <c r="B3" s="32" t="s">
        <v>130</v>
      </c>
      <c r="C3" s="61"/>
      <c r="D3" s="61"/>
      <c r="E3" s="61"/>
      <c r="F3" s="61"/>
      <c r="G3" s="61"/>
    </row>
    <row r="4" spans="1:7" x14ac:dyDescent="0.25">
      <c r="B4" s="32" t="s">
        <v>131</v>
      </c>
      <c r="C4" s="61"/>
      <c r="D4" s="61"/>
      <c r="E4" s="61"/>
      <c r="F4" s="61"/>
      <c r="G4" s="61"/>
    </row>
    <row r="5" spans="1:7" x14ac:dyDescent="0.25">
      <c r="B5" s="32" t="s">
        <v>132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Y6EfdbOrhLEWEGQ6FY9Hb0uloTsXZZTWD73fX9OygzzAQCyJoWxB24/TjZ+qcpE/7l4nwY9k6N9p2ySahQd88A==" saltValue="TETbBeIGJws5HoUkynhiz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DlKNHUMdKAAa7O7xIgE7UWYD5lDwN6ioOQOD57AeZbTEHehhNr7yCJtHGAj2KUyIAbugPVHO8fFnmeosyTXAQ==" saltValue="jQE2cDhNeZcvwZOz1DpZx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5">
        <v>10</v>
      </c>
    </row>
    <row r="3" spans="1:2" x14ac:dyDescent="0.25">
      <c r="A3" s="8" t="s">
        <v>150</v>
      </c>
      <c r="B3" s="115">
        <v>10</v>
      </c>
    </row>
    <row r="4" spans="1:2" x14ac:dyDescent="0.25">
      <c r="A4" s="8" t="s">
        <v>146</v>
      </c>
      <c r="B4" s="115">
        <v>10</v>
      </c>
    </row>
    <row r="5" spans="1:2" x14ac:dyDescent="0.25">
      <c r="A5" s="8" t="s">
        <v>147</v>
      </c>
      <c r="B5" s="115">
        <v>10</v>
      </c>
    </row>
    <row r="6" spans="1:2" x14ac:dyDescent="0.25">
      <c r="A6" s="8" t="s">
        <v>148</v>
      </c>
      <c r="B6" s="115">
        <v>10</v>
      </c>
    </row>
    <row r="7" spans="1:2" x14ac:dyDescent="0.25">
      <c r="A7" s="8" t="s">
        <v>149</v>
      </c>
      <c r="B7" s="115">
        <v>10</v>
      </c>
    </row>
  </sheetData>
  <sheetProtection algorithmName="SHA-512" hashValue="G4bOnAWY5hHgK/WwTHa/VGhNM9x0tRZeZwmLjWXQUTea5GhfigPpWxewVIJqa2LUdiZsqDBonUjteLXLFC/Wew==" saltValue="0od7c0M/CqQjFBIVelEM/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4"/>
      <c r="D2" s="64"/>
      <c r="E2" s="45" t="str">
        <f>IF(E$7="","",E$7)</f>
        <v/>
      </c>
    </row>
    <row r="3" spans="1:5" x14ac:dyDescent="0.25">
      <c r="B3" s="35" t="s">
        <v>109</v>
      </c>
      <c r="C3" s="64"/>
      <c r="D3" s="55" t="s">
        <v>7</v>
      </c>
      <c r="E3" s="45" t="str">
        <f>IF(E$7="","",E$7)</f>
        <v/>
      </c>
    </row>
    <row r="4" spans="1:5" x14ac:dyDescent="0.25">
      <c r="B4" s="35" t="s">
        <v>96</v>
      </c>
      <c r="C4" s="64"/>
      <c r="D4" s="55" t="s">
        <v>7</v>
      </c>
      <c r="E4" s="45" t="str">
        <f>IF(E$7="","",E$7)</f>
        <v/>
      </c>
    </row>
    <row r="5" spans="1:5" x14ac:dyDescent="0.25">
      <c r="B5" s="35" t="s">
        <v>97</v>
      </c>
      <c r="C5" s="64"/>
      <c r="D5" s="64"/>
      <c r="E5" s="45" t="str">
        <f>IF(E$7="","",E$7)</f>
        <v/>
      </c>
    </row>
    <row r="6" spans="1:5" x14ac:dyDescent="0.25">
      <c r="B6" s="35" t="s">
        <v>98</v>
      </c>
      <c r="C6" s="64"/>
      <c r="D6" s="64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4"/>
    </row>
    <row r="9" spans="1:5" ht="13" x14ac:dyDescent="0.3">
      <c r="A9" s="37" t="s">
        <v>158</v>
      </c>
      <c r="B9" s="35" t="s">
        <v>100</v>
      </c>
      <c r="C9" s="64"/>
      <c r="D9" s="64"/>
      <c r="E9" s="45" t="str">
        <f>IF(E$7="","",E$7)</f>
        <v/>
      </c>
    </row>
    <row r="10" spans="1:5" x14ac:dyDescent="0.25">
      <c r="B10" s="35" t="s">
        <v>109</v>
      </c>
      <c r="C10" s="64"/>
      <c r="D10" s="64"/>
      <c r="E10" s="45" t="str">
        <f>IF(E$7="","",E$7)</f>
        <v/>
      </c>
    </row>
    <row r="11" spans="1:5" x14ac:dyDescent="0.25">
      <c r="B11" s="35" t="s">
        <v>96</v>
      </c>
      <c r="C11" s="64"/>
      <c r="D11" s="64"/>
      <c r="E11" s="45" t="str">
        <f>IF(E$7="","",E$7)</f>
        <v/>
      </c>
    </row>
    <row r="12" spans="1:5" x14ac:dyDescent="0.25">
      <c r="B12" s="35" t="s">
        <v>97</v>
      </c>
      <c r="C12" s="64"/>
      <c r="D12" s="55" t="s">
        <v>7</v>
      </c>
      <c r="E12" s="45" t="str">
        <f>IF(E$7="","",E$7)</f>
        <v/>
      </c>
    </row>
    <row r="13" spans="1:5" x14ac:dyDescent="0.25">
      <c r="B13" s="35" t="s">
        <v>98</v>
      </c>
      <c r="C13" s="64"/>
      <c r="D13" s="55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4"/>
    </row>
    <row r="16" spans="1:5" ht="13" x14ac:dyDescent="0.3">
      <c r="A16" s="37" t="s">
        <v>159</v>
      </c>
      <c r="B16" s="35" t="s">
        <v>100</v>
      </c>
      <c r="C16" s="64"/>
      <c r="D16" s="64" t="s">
        <v>7</v>
      </c>
      <c r="E16" s="45" t="str">
        <f>IF(E$7="","",E$7)</f>
        <v/>
      </c>
    </row>
    <row r="17" spans="2:5" x14ac:dyDescent="0.25">
      <c r="B17" s="35" t="s">
        <v>109</v>
      </c>
      <c r="C17" s="64"/>
      <c r="D17" s="64" t="s">
        <v>7</v>
      </c>
      <c r="E17" s="45" t="str">
        <f>IF(E$7="","",E$7)</f>
        <v/>
      </c>
    </row>
    <row r="18" spans="2:5" x14ac:dyDescent="0.25">
      <c r="B18" s="35" t="s">
        <v>96</v>
      </c>
      <c r="C18" s="64"/>
      <c r="D18" s="64" t="s">
        <v>7</v>
      </c>
      <c r="E18" s="45" t="str">
        <f>IF(E$7="","",E$7)</f>
        <v/>
      </c>
    </row>
    <row r="19" spans="2:5" x14ac:dyDescent="0.25">
      <c r="B19" s="35" t="s">
        <v>97</v>
      </c>
      <c r="C19" s="64"/>
      <c r="D19" s="64" t="s">
        <v>7</v>
      </c>
      <c r="E19" s="45" t="str">
        <f>IF(E$7="","",E$7)</f>
        <v/>
      </c>
    </row>
    <row r="20" spans="2:5" x14ac:dyDescent="0.25">
      <c r="B20" s="35" t="s">
        <v>98</v>
      </c>
      <c r="C20" s="64"/>
      <c r="D20" s="64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4"/>
    </row>
  </sheetData>
  <sheetProtection algorithmName="SHA-512" hashValue="xuM7sDONa4v5fo4Y/YYhgHW70je6pLShgpt2WmcajpStqwazU325Di2Jzpb9xEwYUz0OLpZzsiquCjZkrGCIwg==" saltValue="RDwdzG8A50O62ah/Q+aF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4"/>
    </row>
    <row r="3" spans="1:4" ht="13" x14ac:dyDescent="0.3">
      <c r="A3" s="48" t="s">
        <v>164</v>
      </c>
      <c r="B3" s="35" t="s">
        <v>153</v>
      </c>
      <c r="C3" s="35" t="s">
        <v>154</v>
      </c>
      <c r="D3" s="64"/>
    </row>
  </sheetData>
  <sheetProtection algorithmName="SHA-512" hashValue="ixRWg3DLMdXujWfw+1sFUaOpCGVHjPRdz3Bza/1iEtSjp/EpfeiMcr6tvI/vNG+koMIOkZAAnL6bwJdrmkmZWA==" saltValue="VSLoqDLCdh91IQjlQ8ljEg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Props1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