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ModData\"/>
    </mc:Choice>
  </mc:AlternateContent>
  <xr:revisionPtr revIDLastSave="0" documentId="13_ncr:1_{3ECD82F6-13AA-4B10-8879-6EECC20E216B}" xr6:coauthVersionLast="47" xr6:coauthVersionMax="47" xr10:uidLastSave="{00000000-0000-0000-0000-000000000000}"/>
  <bookViews>
    <workbookView xWindow="-108" yWindow="-108" windowWidth="23256" windowHeight="1257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r:id="rId13"/>
    <sheet name="Programs target population" sheetId="14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r:id="rId18"/>
    <sheet name="Population risk areas" sheetId="19" state="hidden" r:id="rId19"/>
    <sheet name="IYCF odds ratios" sheetId="20" r:id="rId20"/>
    <sheet name="Birth outcome risks" sheetId="21" r:id="rId21"/>
    <sheet name="Relative risks" sheetId="22" r:id="rId22"/>
    <sheet name="Odds ratios" sheetId="23" r:id="rId23"/>
    <sheet name="Programs birth outcomes" sheetId="24" r:id="rId24"/>
    <sheet name="Programs anaemia" sheetId="25" r:id="rId25"/>
    <sheet name="Programs wasting" sheetId="26" r:id="rId26"/>
    <sheet name="Programs for children" sheetId="27" r:id="rId27"/>
    <sheet name="Programs for PW" sheetId="28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H37" i="2"/>
  <c r="I37" i="2" s="1"/>
  <c r="G37" i="2"/>
  <c r="I36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A27" i="2"/>
  <c r="I26" i="2"/>
  <c r="H26" i="2"/>
  <c r="G26" i="2"/>
  <c r="H25" i="2"/>
  <c r="I25" i="2" s="1"/>
  <c r="G25" i="2"/>
  <c r="I24" i="2"/>
  <c r="H24" i="2"/>
  <c r="G24" i="2"/>
  <c r="H23" i="2"/>
  <c r="I23" i="2" s="1"/>
  <c r="G23" i="2"/>
  <c r="H22" i="2"/>
  <c r="I22" i="2" s="1"/>
  <c r="G22" i="2"/>
  <c r="H21" i="2"/>
  <c r="I21" i="2" s="1"/>
  <c r="G21" i="2"/>
  <c r="A21" i="2"/>
  <c r="I20" i="2"/>
  <c r="H20" i="2"/>
  <c r="G20" i="2"/>
  <c r="H19" i="2"/>
  <c r="I19" i="2" s="1"/>
  <c r="G19" i="2"/>
  <c r="A19" i="2"/>
  <c r="I18" i="2"/>
  <c r="H18" i="2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0" i="2"/>
  <c r="H10" i="2"/>
  <c r="G10" i="2"/>
  <c r="H9" i="2"/>
  <c r="G9" i="2"/>
  <c r="I8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A3" i="2"/>
  <c r="I2" i="2"/>
  <c r="H2" i="2"/>
  <c r="G2" i="2"/>
  <c r="A2" i="2"/>
  <c r="A40" i="2" s="1"/>
  <c r="C33" i="1"/>
  <c r="C20" i="1"/>
  <c r="I11" i="2" l="1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<sst xmlns="http://schemas.openxmlformats.org/spreadsheetml/2006/main" count="2089" uniqueCount="341">
  <si>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</si>
  <si>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</si>
  <si>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</si>
  <si>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</si>
  <si>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</si>
  <si>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</si>
  <si>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</si>
  <si>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</si>
  <si>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</si>
  <si>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</si>
  <si>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</si>
  <si>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</si>
  <si>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</si>
  <si>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</si>
  <si>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</si>
  <si>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</si>
  <si>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</si>
  <si>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</si>
  <si>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</si>
  <si>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</si>
  <si>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</si>
  <si>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</si>
  <si>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</si>
  <si>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</si>
  <si>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</si>
  <si>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</si>
  <si>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</si>
  <si>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</si>
  <si>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</si>
  <si>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</si>
  <si>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</si>
  <si>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</si>
  <si>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</si>
  <si>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</si>
  <si>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</si>
  <si>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</si>
  <si>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</si>
  <si>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</si>
  <si>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</si>
  <si>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</si>
  <si>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</si>
  <si>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</si>
  <si>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</si>
  <si>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</si>
  <si>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</si>
  <si>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</si>
  <si>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</si>
  <si>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</si>
  <si>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</si>
  <si>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</si>
  <si>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</si>
  <si>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</si>
  <si>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</si>
  <si>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</si>
  <si>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</si>
  <si>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</si>
  <si>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</si>
  <si>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</si>
  <si>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</si>
  <si>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</si>
  <si>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</si>
  <si>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</si>
  <si>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</si>
  <si>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</si>
  <si>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</si>
  <si>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</si>
  <si>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</si>
  <si>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</si>
  <si>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</si>
  <si>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</si>
  <si>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</si>
  <si>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</si>
  <si>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</si>
  <si>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</si>
  <si>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</si>
  <si>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</si>
  <si>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</si>
  <si>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</si>
  <si>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</si>
  <si>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</si>
  <si>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</si>
  <si>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</si>
  <si>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</si>
  <si>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</si>
  <si>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</si>
  <si>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</si>
  <si>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</si>
  <si>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</si>
  <si>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</si>
  <si>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</si>
  <si>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</si>
  <si>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</si>
  <si>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</si>
  <si>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</si>
  <si>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</si>
  <si>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</si>
  <si>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</si>
  <si>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</si>
  <si>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</si>
  <si>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</si>
  <si>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</si>
  <si>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</si>
  <si>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</si>
  <si>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</si>
  <si>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</si>
  <si>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</si>
  <si>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</si>
  <si>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</si>
  <si>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</si>
  <si>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</si>
  <si>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</si>
  <si>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</si>
  <si>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</si>
  <si>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</si>
  <si>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</si>
  <si>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</si>
  <si>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</si>
  <si>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</si>
  <si>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</si>
  <si>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</si>
  <si>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</si>
  <si>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</si>
  <si>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</si>
  <si>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</si>
  <si>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</si>
  <si>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</si>
  <si>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</si>
  <si>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</si>
  <si>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</si>
  <si>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</si>
  <si>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</si>
  <si>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</si>
  <si>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</si>
  <si>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</si>
  <si>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</si>
  <si>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</si>
  <si>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</si>
  <si>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</si>
  <si>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</si>
  <si>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</si>
  <si>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</si>
  <si>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</si>
  <si>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</si>
  <si>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</si>
  <si>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</si>
  <si>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</si>
  <si>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</si>
  <si>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</si>
  <si>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</si>
  <si>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</si>
  <si>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</si>
  <si>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x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</si>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</sst>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F9" sqref="F9"/>
    </sheetView>
  </sheetViews>
  <sheetFormatPr defaultColWidth="14.44140625" defaultRowHeight="15.75" customHeight="1" x14ac:dyDescent="0.25"/>
  <cols>
    <col min="1" max="1" width="27.6640625" style="102" customWidth="1"/>
    <col min="2" max="2" width="38.6640625" style="70" customWidth="1"/>
    <col min="3" max="7" width="14.44140625" style="102" customWidth="1"/>
    <col min="8" max="16384" width="14.44140625" style="102"/>
  </cols>
  <sheetData>
    <row r="1" spans="1:3" ht="15.9" customHeight="1" x14ac:dyDescent="0.25">
      <c r="A1" s="75" t="s">
        <v>0</v>
      </c>
      <c r="B1" s="21" t="s">
        <v>1</v>
      </c>
      <c r="C1" s="21" t="s">
        <v>2</v>
      </c>
    </row>
    <row r="2" spans="1:3" ht="15.9" customHeight="1" x14ac:dyDescent="0.25">
      <c r="A2" s="102" t="s">
        <v>3</v>
      </c>
      <c r="B2" s="21"/>
      <c r="C2" s="21"/>
    </row>
    <row r="3" spans="1:3" ht="15.9" customHeight="1" x14ac:dyDescent="0.25">
      <c r="A3" s="75"/>
      <c r="B3" s="74" t="s">
        <v>4</v>
      </c>
      <c r="C3" s="32">
        <v>2021</v>
      </c>
    </row>
    <row r="4" spans="1:3" ht="15.9" customHeight="1" x14ac:dyDescent="0.25">
      <c r="A4" s="75"/>
      <c r="B4" s="74" t="s">
        <v>5</v>
      </c>
      <c r="C4" s="38">
        <v>2030</v>
      </c>
    </row>
    <row r="5" spans="1:3" ht="15.9" customHeight="1" x14ac:dyDescent="0.25">
      <c r="A5" s="75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70" t="s">
        <v>7</v>
      </c>
      <c r="C7" s="33"/>
    </row>
    <row r="8" spans="1:3" ht="15" customHeight="1" x14ac:dyDescent="0.25">
      <c r="B8" s="74" t="s">
        <v>8</v>
      </c>
      <c r="C8" s="34"/>
    </row>
    <row r="9" spans="1:3" ht="15" customHeight="1" x14ac:dyDescent="0.25">
      <c r="B9" s="74" t="s">
        <v>9</v>
      </c>
      <c r="C9" s="35"/>
    </row>
    <row r="10" spans="1:3" ht="15" customHeight="1" x14ac:dyDescent="0.25">
      <c r="B10" s="74" t="s">
        <v>10</v>
      </c>
      <c r="C10" s="35"/>
    </row>
    <row r="11" spans="1:3" ht="15" customHeight="1" x14ac:dyDescent="0.25">
      <c r="B11" s="74" t="s">
        <v>11</v>
      </c>
      <c r="C11" s="34"/>
    </row>
    <row r="12" spans="1:3" ht="15" customHeight="1" x14ac:dyDescent="0.25">
      <c r="B12" s="74" t="s">
        <v>12</v>
      </c>
      <c r="C12" s="34"/>
    </row>
    <row r="13" spans="1:3" ht="15" customHeight="1" x14ac:dyDescent="0.25">
      <c r="B13" s="74" t="s">
        <v>13</v>
      </c>
      <c r="C13" s="34"/>
    </row>
    <row r="14" spans="1:3" ht="15" customHeight="1" x14ac:dyDescent="0.25">
      <c r="B14" s="102"/>
    </row>
    <row r="15" spans="1:3" ht="15" customHeight="1" x14ac:dyDescent="0.25">
      <c r="A15" s="102" t="s">
        <v>14</v>
      </c>
      <c r="B15" s="63"/>
      <c r="C15" s="83"/>
    </row>
    <row r="16" spans="1:3" ht="15" customHeight="1" x14ac:dyDescent="0.25">
      <c r="B16" s="74" t="s">
        <v>15</v>
      </c>
      <c r="C16" s="35"/>
    </row>
    <row r="17" spans="1:3" ht="15" customHeight="1" x14ac:dyDescent="0.25">
      <c r="B17" s="74" t="s">
        <v>16</v>
      </c>
      <c r="C17" s="35"/>
    </row>
    <row r="18" spans="1:3" ht="15" customHeight="1" x14ac:dyDescent="0.25">
      <c r="B18" s="74" t="s">
        <v>17</v>
      </c>
      <c r="C18" s="35"/>
    </row>
    <row r="19" spans="1:3" ht="15" customHeight="1" x14ac:dyDescent="0.25">
      <c r="B19" s="74" t="s">
        <v>18</v>
      </c>
      <c r="C19" s="35"/>
    </row>
    <row r="20" spans="1:3" ht="15" customHeight="1" x14ac:dyDescent="0.25">
      <c r="B20" s="74" t="s">
        <v>19</v>
      </c>
      <c r="C20" s="36">
        <f>1-frac_rice-frac_wheat-frac_maize</f>
        <v>1</v>
      </c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8" t="s">
        <v>21</v>
      </c>
      <c r="C23" s="35"/>
    </row>
    <row r="24" spans="1:3" ht="15" customHeight="1" x14ac:dyDescent="0.25">
      <c r="B24" s="8" t="s">
        <v>22</v>
      </c>
      <c r="C24" s="35"/>
    </row>
    <row r="25" spans="1:3" ht="15" customHeight="1" x14ac:dyDescent="0.25">
      <c r="B25" s="8" t="s">
        <v>23</v>
      </c>
      <c r="C25" s="35"/>
    </row>
    <row r="26" spans="1:3" ht="15" customHeight="1" x14ac:dyDescent="0.25">
      <c r="B26" s="8" t="s">
        <v>24</v>
      </c>
      <c r="C26" s="35"/>
    </row>
    <row r="27" spans="1:3" ht="15" customHeight="1" x14ac:dyDescent="0.25">
      <c r="B27" s="8"/>
      <c r="C27" s="8"/>
    </row>
    <row r="28" spans="1:3" ht="15" customHeight="1" x14ac:dyDescent="0.25">
      <c r="A28" s="102" t="s">
        <v>25</v>
      </c>
      <c r="B28" s="8"/>
      <c r="C28" s="8"/>
    </row>
    <row r="29" spans="1:3" ht="14.25" customHeight="1" x14ac:dyDescent="0.25">
      <c r="B29" s="17" t="s">
        <v>26</v>
      </c>
      <c r="C29" s="47"/>
    </row>
    <row r="30" spans="1:3" ht="14.25" customHeight="1" x14ac:dyDescent="0.25">
      <c r="B30" s="17" t="s">
        <v>27</v>
      </c>
      <c r="C30" s="47"/>
    </row>
    <row r="31" spans="1:3" ht="14.25" customHeight="1" x14ac:dyDescent="0.25">
      <c r="B31" s="17" t="s">
        <v>28</v>
      </c>
      <c r="C31" s="47"/>
    </row>
    <row r="32" spans="1:3" ht="14.25" customHeight="1" x14ac:dyDescent="0.25">
      <c r="B32" s="17" t="s">
        <v>29</v>
      </c>
      <c r="C32" s="47"/>
    </row>
    <row r="33" spans="1:5" ht="13.2" customHeight="1" x14ac:dyDescent="0.25">
      <c r="B33" s="18" t="s">
        <v>30</v>
      </c>
      <c r="C33" s="37">
        <f>SUM(C29:C32)</f>
        <v>0</v>
      </c>
    </row>
    <row r="34" spans="1:5" ht="15" customHeight="1" x14ac:dyDescent="0.25"/>
    <row r="35" spans="1:5" ht="15" customHeight="1" x14ac:dyDescent="0.25">
      <c r="A35" s="57" t="s">
        <v>31</v>
      </c>
    </row>
    <row r="36" spans="1:5" ht="15" customHeight="1" x14ac:dyDescent="0.25">
      <c r="A36" s="102" t="s">
        <v>32</v>
      </c>
      <c r="B36" s="74"/>
    </row>
    <row r="37" spans="1:5" ht="15" customHeight="1" x14ac:dyDescent="0.25">
      <c r="B37" s="70" t="s">
        <v>33</v>
      </c>
      <c r="C37" s="100"/>
    </row>
    <row r="38" spans="1:5" ht="15" customHeight="1" x14ac:dyDescent="0.25">
      <c r="B38" s="70" t="s">
        <v>34</v>
      </c>
      <c r="C38" s="100"/>
      <c r="D38" s="6"/>
      <c r="E38" s="7"/>
    </row>
    <row r="39" spans="1:5" ht="15" customHeight="1" x14ac:dyDescent="0.25">
      <c r="B39" s="70" t="s">
        <v>35</v>
      </c>
      <c r="C39" s="100"/>
      <c r="D39" s="6"/>
      <c r="E39" s="6"/>
    </row>
    <row r="40" spans="1:5" ht="15" customHeight="1" x14ac:dyDescent="0.25">
      <c r="B40" s="70" t="s">
        <v>36</v>
      </c>
      <c r="C40" s="100"/>
    </row>
    <row r="41" spans="1:5" ht="15" customHeight="1" x14ac:dyDescent="0.25">
      <c r="B41" s="70" t="s">
        <v>37</v>
      </c>
      <c r="C41" s="35"/>
    </row>
    <row r="42" spans="1:5" ht="15" customHeight="1" x14ac:dyDescent="0.25">
      <c r="B42" s="70" t="s">
        <v>38</v>
      </c>
      <c r="C42" s="100"/>
    </row>
    <row r="43" spans="1:5" ht="15.75" customHeight="1" x14ac:dyDescent="0.25">
      <c r="D43" s="6"/>
    </row>
    <row r="44" spans="1:5" ht="15.75" customHeight="1" x14ac:dyDescent="0.25">
      <c r="A44" s="102" t="s">
        <v>39</v>
      </c>
      <c r="D44" s="6"/>
    </row>
    <row r="45" spans="1:5" ht="15.75" customHeight="1" x14ac:dyDescent="0.25">
      <c r="B45" s="70" t="s">
        <v>40</v>
      </c>
      <c r="C45" s="35"/>
      <c r="D45" s="6"/>
    </row>
    <row r="46" spans="1:5" ht="15.75" customHeight="1" x14ac:dyDescent="0.25">
      <c r="B46" s="70" t="s">
        <v>41</v>
      </c>
      <c r="C46" s="35"/>
      <c r="D46" s="6"/>
    </row>
    <row r="47" spans="1:5" ht="15.75" customHeight="1" x14ac:dyDescent="0.25">
      <c r="B47" s="70" t="s">
        <v>42</v>
      </c>
      <c r="C47" s="35"/>
      <c r="D47" s="6"/>
      <c r="E47" s="7"/>
    </row>
    <row r="48" spans="1:5" ht="15" customHeight="1" x14ac:dyDescent="0.25">
      <c r="B48" s="70" t="s">
        <v>43</v>
      </c>
      <c r="C48" s="36">
        <v>0.65354339999999989</v>
      </c>
      <c r="D48" s="6"/>
      <c r="E48" s="6"/>
    </row>
    <row r="49" spans="1:4" ht="15.75" customHeight="1" x14ac:dyDescent="0.25">
      <c r="D49" s="6"/>
    </row>
    <row r="50" spans="1:4" ht="15.75" customHeight="1" x14ac:dyDescent="0.25">
      <c r="A50" s="102" t="s">
        <v>44</v>
      </c>
      <c r="D50" s="6"/>
    </row>
    <row r="51" spans="1:4" ht="15.75" customHeight="1" x14ac:dyDescent="0.25">
      <c r="B51" s="70" t="s">
        <v>45</v>
      </c>
      <c r="C51" s="39"/>
      <c r="D51" s="6"/>
    </row>
    <row r="52" spans="1:4" ht="15" customHeight="1" x14ac:dyDescent="0.25">
      <c r="B52" s="70" t="s">
        <v>46</v>
      </c>
      <c r="C52" s="39"/>
    </row>
    <row r="53" spans="1:4" ht="15.75" customHeight="1" x14ac:dyDescent="0.25">
      <c r="B53" s="70" t="s">
        <v>47</v>
      </c>
      <c r="C53" s="39"/>
    </row>
    <row r="54" spans="1:4" ht="15.75" customHeight="1" x14ac:dyDescent="0.25">
      <c r="B54" s="70" t="s">
        <v>48</v>
      </c>
      <c r="C54" s="39"/>
    </row>
    <row r="55" spans="1:4" ht="15.75" customHeight="1" x14ac:dyDescent="0.25">
      <c r="B55" s="70" t="s">
        <v>49</v>
      </c>
      <c r="C55" s="39"/>
    </row>
    <row r="57" spans="1:4" ht="15.75" customHeight="1" x14ac:dyDescent="0.25">
      <c r="A57" s="102" t="s">
        <v>50</v>
      </c>
    </row>
    <row r="58" spans="1:4" ht="15.75" customHeight="1" x14ac:dyDescent="0.25">
      <c r="B58" s="74" t="s">
        <v>51</v>
      </c>
      <c r="C58" s="34"/>
    </row>
    <row r="59" spans="1:4" ht="15.75" customHeight="1" x14ac:dyDescent="0.25">
      <c r="B59" s="70" t="s">
        <v>52</v>
      </c>
      <c r="C59" s="34"/>
    </row>
    <row r="60" spans="1:4" ht="15.75" customHeight="1" x14ac:dyDescent="0.25">
      <c r="B60" s="70" t="s">
        <v>53</v>
      </c>
      <c r="C60" s="34"/>
    </row>
    <row r="61" spans="1:4" ht="15.75" customHeight="1" x14ac:dyDescent="0.25">
      <c r="B61" s="70" t="s">
        <v>54</v>
      </c>
      <c r="C61" s="34"/>
    </row>
    <row r="62" spans="1:4" ht="15.75" customHeight="1" x14ac:dyDescent="0.25">
      <c r="B62" s="70" t="s">
        <v>55</v>
      </c>
      <c r="C62" s="34"/>
    </row>
    <row r="63" spans="1:4" ht="15.75" customHeight="1" x14ac:dyDescent="0.25">
      <c r="A63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74" customWidth="1"/>
    <col min="2" max="2" width="20" style="102" customWidth="1"/>
    <col min="3" max="3" width="20.44140625" style="102" customWidth="1"/>
    <col min="4" max="4" width="20.109375" style="102" customWidth="1"/>
    <col min="5" max="5" width="36.33203125" style="102" bestFit="1" customWidth="1"/>
    <col min="6" max="6" width="23" style="102" bestFit="1" customWidth="1"/>
    <col min="7" max="7" width="22.6640625" style="102" bestFit="1" customWidth="1"/>
    <col min="8" max="12" width="14.44140625" style="102" customWidth="1"/>
    <col min="13" max="16384" width="14.44140625" style="102"/>
  </cols>
  <sheetData>
    <row r="1" spans="1:7" ht="26.4" customHeight="1" x14ac:dyDescent="0.25">
      <c r="A1" s="75" t="s">
        <v>156</v>
      </c>
      <c r="B1" s="31" t="str">
        <f>"Baseline ("&amp;start_year&amp;") coverage"</f>
        <v>Baseline (2021) coverage</v>
      </c>
      <c r="C1" s="31" t="s">
        <v>161</v>
      </c>
      <c r="D1" s="31" t="s">
        <v>162</v>
      </c>
      <c r="E1" s="31" t="s">
        <v>163</v>
      </c>
      <c r="F1" s="31" t="s">
        <v>164</v>
      </c>
      <c r="G1" s="31" t="s">
        <v>165</v>
      </c>
    </row>
    <row r="2" spans="1:7" ht="15.75" customHeight="1" x14ac:dyDescent="0.25">
      <c r="A2" s="74" t="s">
        <v>166</v>
      </c>
      <c r="B2" s="48"/>
      <c r="C2" s="48">
        <v>0.95</v>
      </c>
      <c r="D2" s="91"/>
      <c r="E2" s="91" t="s">
        <v>167</v>
      </c>
      <c r="F2" s="48">
        <v>1</v>
      </c>
      <c r="G2" s="48">
        <v>1</v>
      </c>
    </row>
    <row r="3" spans="1:7" ht="15.75" customHeight="1" x14ac:dyDescent="0.25">
      <c r="A3" s="74" t="s">
        <v>168</v>
      </c>
      <c r="B3" s="48"/>
      <c r="C3" s="48">
        <v>0.95</v>
      </c>
      <c r="D3" s="91"/>
      <c r="E3" s="91" t="s">
        <v>167</v>
      </c>
      <c r="F3" s="48">
        <v>1</v>
      </c>
      <c r="G3" s="48">
        <v>1</v>
      </c>
    </row>
    <row r="4" spans="1:7" ht="15.75" customHeight="1" x14ac:dyDescent="0.25">
      <c r="A4" s="74" t="s">
        <v>169</v>
      </c>
      <c r="B4" s="48"/>
      <c r="C4" s="48">
        <v>0.95</v>
      </c>
      <c r="D4" s="91"/>
      <c r="E4" s="91" t="s">
        <v>167</v>
      </c>
      <c r="F4" s="48">
        <v>1</v>
      </c>
      <c r="G4" s="48">
        <v>1</v>
      </c>
    </row>
    <row r="5" spans="1:7" ht="15.75" customHeight="1" x14ac:dyDescent="0.25">
      <c r="A5" s="74" t="s">
        <v>170</v>
      </c>
      <c r="B5" s="48"/>
      <c r="C5" s="48">
        <v>0.95</v>
      </c>
      <c r="D5" s="91"/>
      <c r="E5" s="91" t="s">
        <v>167</v>
      </c>
      <c r="F5" s="48">
        <v>1</v>
      </c>
      <c r="G5" s="48">
        <v>1</v>
      </c>
    </row>
    <row r="6" spans="1:7" ht="15.75" customHeight="1" x14ac:dyDescent="0.25">
      <c r="A6" s="74" t="s">
        <v>171</v>
      </c>
      <c r="B6" s="48"/>
      <c r="C6" s="48">
        <v>0.95</v>
      </c>
      <c r="D6" s="91"/>
      <c r="E6" s="91" t="s">
        <v>167</v>
      </c>
      <c r="F6" s="48">
        <v>1</v>
      </c>
      <c r="G6" s="48">
        <v>1</v>
      </c>
    </row>
    <row r="7" spans="1:7" ht="15.75" customHeight="1" x14ac:dyDescent="0.25">
      <c r="A7" s="74" t="s">
        <v>172</v>
      </c>
      <c r="B7" s="48"/>
      <c r="C7" s="48">
        <v>0.95</v>
      </c>
      <c r="D7" s="91"/>
      <c r="E7" s="91" t="s">
        <v>167</v>
      </c>
      <c r="F7" s="48">
        <v>1</v>
      </c>
      <c r="G7" s="48">
        <v>1</v>
      </c>
    </row>
    <row r="8" spans="1:7" ht="15.75" customHeight="1" x14ac:dyDescent="0.25">
      <c r="A8" s="74" t="s">
        <v>173</v>
      </c>
      <c r="B8" s="48"/>
      <c r="C8" s="48">
        <v>0.95</v>
      </c>
      <c r="D8" s="91"/>
      <c r="E8" s="91" t="s">
        <v>167</v>
      </c>
      <c r="F8" s="48">
        <v>1</v>
      </c>
      <c r="G8" s="48">
        <v>1</v>
      </c>
    </row>
    <row r="9" spans="1:7" ht="15.75" customHeight="1" x14ac:dyDescent="0.25">
      <c r="A9" s="74" t="s">
        <v>174</v>
      </c>
      <c r="B9" s="48"/>
      <c r="C9" s="48">
        <v>0.95</v>
      </c>
      <c r="D9" s="91"/>
      <c r="E9" s="91" t="s">
        <v>167</v>
      </c>
      <c r="F9" s="48">
        <v>1</v>
      </c>
      <c r="G9" s="48">
        <v>1</v>
      </c>
    </row>
    <row r="10" spans="1:7" ht="15.75" customHeight="1" x14ac:dyDescent="0.25">
      <c r="A10" s="70" t="s">
        <v>175</v>
      </c>
      <c r="B10" s="48"/>
      <c r="C10" s="48">
        <v>0.95</v>
      </c>
      <c r="D10" s="91"/>
      <c r="E10" s="91" t="s">
        <v>167</v>
      </c>
      <c r="F10" s="48">
        <v>1</v>
      </c>
      <c r="G10" s="48">
        <v>1</v>
      </c>
    </row>
    <row r="11" spans="1:7" ht="15.75" customHeight="1" x14ac:dyDescent="0.25">
      <c r="A11" s="70" t="s">
        <v>176</v>
      </c>
      <c r="B11" s="48"/>
      <c r="C11" s="48">
        <v>0.95</v>
      </c>
      <c r="D11" s="91"/>
      <c r="E11" s="91" t="s">
        <v>167</v>
      </c>
      <c r="F11" s="48">
        <v>1</v>
      </c>
      <c r="G11" s="48">
        <v>1</v>
      </c>
    </row>
    <row r="12" spans="1:7" ht="15.75" customHeight="1" x14ac:dyDescent="0.25">
      <c r="A12" s="70" t="s">
        <v>177</v>
      </c>
      <c r="B12" s="48"/>
      <c r="C12" s="48">
        <v>0.95</v>
      </c>
      <c r="D12" s="91"/>
      <c r="E12" s="91" t="s">
        <v>167</v>
      </c>
      <c r="F12" s="48">
        <v>1</v>
      </c>
      <c r="G12" s="48">
        <v>1</v>
      </c>
    </row>
    <row r="13" spans="1:7" ht="15.75" customHeight="1" x14ac:dyDescent="0.25">
      <c r="A13" s="70" t="s">
        <v>178</v>
      </c>
      <c r="B13" s="48"/>
      <c r="C13" s="48">
        <v>0.95</v>
      </c>
      <c r="D13" s="91"/>
      <c r="E13" s="91" t="s">
        <v>167</v>
      </c>
      <c r="F13" s="48">
        <v>1</v>
      </c>
      <c r="G13" s="48">
        <v>1</v>
      </c>
    </row>
    <row r="14" spans="1:7" ht="15.75" customHeight="1" x14ac:dyDescent="0.25">
      <c r="A14" s="74" t="s">
        <v>179</v>
      </c>
      <c r="B14" s="48"/>
      <c r="C14" s="48">
        <v>0.95</v>
      </c>
      <c r="D14" s="91"/>
      <c r="E14" s="91" t="s">
        <v>167</v>
      </c>
      <c r="F14" s="48">
        <v>1</v>
      </c>
      <c r="G14" s="48">
        <v>1</v>
      </c>
    </row>
    <row r="15" spans="1:7" ht="15.75" customHeight="1" x14ac:dyDescent="0.25">
      <c r="A15" s="74" t="s">
        <v>180</v>
      </c>
      <c r="B15" s="48"/>
      <c r="C15" s="48">
        <v>0.95</v>
      </c>
      <c r="D15" s="91"/>
      <c r="E15" s="91" t="s">
        <v>167</v>
      </c>
      <c r="F15" s="48">
        <v>1</v>
      </c>
      <c r="G15" s="48">
        <v>1</v>
      </c>
    </row>
    <row r="16" spans="1:7" ht="15.75" customHeight="1" x14ac:dyDescent="0.25">
      <c r="A16" s="74" t="s">
        <v>181</v>
      </c>
      <c r="B16" s="48"/>
      <c r="C16" s="48">
        <v>0.95</v>
      </c>
      <c r="D16" s="91"/>
      <c r="E16" s="91" t="s">
        <v>167</v>
      </c>
      <c r="F16" s="48">
        <v>1</v>
      </c>
      <c r="G16" s="48">
        <v>1</v>
      </c>
    </row>
    <row r="17" spans="1:7" ht="15.75" customHeight="1" x14ac:dyDescent="0.25">
      <c r="A17" s="74" t="s">
        <v>182</v>
      </c>
      <c r="B17" s="48"/>
      <c r="C17" s="48">
        <v>0.95</v>
      </c>
      <c r="D17" s="91"/>
      <c r="E17" s="91" t="s">
        <v>167</v>
      </c>
      <c r="F17" s="48">
        <v>1</v>
      </c>
      <c r="G17" s="48">
        <v>1</v>
      </c>
    </row>
    <row r="18" spans="1:7" ht="15.9" customHeight="1" x14ac:dyDescent="0.25">
      <c r="A18" s="74" t="s">
        <v>148</v>
      </c>
      <c r="B18" s="48"/>
      <c r="C18" s="48">
        <v>0.95</v>
      </c>
      <c r="D18" s="91"/>
      <c r="E18" s="91" t="s">
        <v>167</v>
      </c>
      <c r="F18" s="48">
        <v>1</v>
      </c>
      <c r="G18" s="48">
        <v>1</v>
      </c>
    </row>
    <row r="19" spans="1:7" ht="15.75" customHeight="1" x14ac:dyDescent="0.25">
      <c r="A19" s="74" t="s">
        <v>150</v>
      </c>
      <c r="B19" s="48"/>
      <c r="C19" s="48">
        <v>0.95</v>
      </c>
      <c r="D19" s="91"/>
      <c r="E19" s="91" t="s">
        <v>167</v>
      </c>
      <c r="F19" s="48">
        <v>1</v>
      </c>
      <c r="G19" s="48">
        <v>1</v>
      </c>
    </row>
    <row r="20" spans="1:7" ht="15.75" customHeight="1" x14ac:dyDescent="0.25">
      <c r="A20" s="74" t="s">
        <v>152</v>
      </c>
      <c r="B20" s="48"/>
      <c r="C20" s="48">
        <v>0.95</v>
      </c>
      <c r="D20" s="91"/>
      <c r="E20" s="91" t="s">
        <v>167</v>
      </c>
      <c r="F20" s="48">
        <v>1</v>
      </c>
      <c r="G20" s="48">
        <v>1</v>
      </c>
    </row>
    <row r="21" spans="1:7" ht="15.75" customHeight="1" x14ac:dyDescent="0.25">
      <c r="A21" s="74" t="s">
        <v>183</v>
      </c>
      <c r="B21" s="48"/>
      <c r="C21" s="48">
        <v>0.95</v>
      </c>
      <c r="D21" s="91"/>
      <c r="E21" s="91" t="s">
        <v>167</v>
      </c>
      <c r="F21" s="48">
        <v>1</v>
      </c>
      <c r="G21" s="48">
        <v>1</v>
      </c>
    </row>
    <row r="22" spans="1:7" ht="15.75" customHeight="1" x14ac:dyDescent="0.25">
      <c r="A22" s="74" t="s">
        <v>184</v>
      </c>
      <c r="B22" s="48"/>
      <c r="C22" s="48">
        <v>0.95</v>
      </c>
      <c r="D22" s="91"/>
      <c r="E22" s="91" t="s">
        <v>167</v>
      </c>
      <c r="F22" s="48">
        <v>1</v>
      </c>
      <c r="G22" s="48">
        <v>1</v>
      </c>
    </row>
    <row r="23" spans="1:7" ht="15.75" customHeight="1" x14ac:dyDescent="0.25">
      <c r="A23" s="74" t="s">
        <v>185</v>
      </c>
      <c r="B23" s="48"/>
      <c r="C23" s="48">
        <v>0.95</v>
      </c>
      <c r="D23" s="91"/>
      <c r="E23" s="91" t="s">
        <v>167</v>
      </c>
      <c r="F23" s="48">
        <v>1</v>
      </c>
      <c r="G23" s="48">
        <v>1</v>
      </c>
    </row>
    <row r="24" spans="1:7" ht="15.75" customHeight="1" x14ac:dyDescent="0.25">
      <c r="A24" s="74" t="s">
        <v>186</v>
      </c>
      <c r="B24" s="48"/>
      <c r="C24" s="48">
        <v>0.95</v>
      </c>
      <c r="D24" s="91"/>
      <c r="E24" s="91" t="s">
        <v>167</v>
      </c>
      <c r="F24" s="48">
        <v>1</v>
      </c>
      <c r="G24" s="48">
        <v>1</v>
      </c>
    </row>
    <row r="25" spans="1:7" ht="15.75" customHeight="1" x14ac:dyDescent="0.25">
      <c r="A25" s="74" t="s">
        <v>187</v>
      </c>
      <c r="B25" s="48"/>
      <c r="C25" s="48">
        <v>0.95</v>
      </c>
      <c r="D25" s="91"/>
      <c r="E25" s="91" t="s">
        <v>167</v>
      </c>
      <c r="F25" s="48">
        <v>1</v>
      </c>
      <c r="G25" s="48">
        <v>1</v>
      </c>
    </row>
    <row r="26" spans="1:7" ht="15.75" customHeight="1" x14ac:dyDescent="0.25">
      <c r="A26" s="74" t="s">
        <v>188</v>
      </c>
      <c r="B26" s="48"/>
      <c r="C26" s="48">
        <v>0.95</v>
      </c>
      <c r="D26" s="91"/>
      <c r="E26" s="91" t="s">
        <v>167</v>
      </c>
      <c r="F26" s="48">
        <v>1</v>
      </c>
      <c r="G26" s="48">
        <v>1</v>
      </c>
    </row>
    <row r="27" spans="1:7" ht="15.75" customHeight="1" x14ac:dyDescent="0.25">
      <c r="A27" s="74" t="s">
        <v>189</v>
      </c>
      <c r="B27" s="48"/>
      <c r="C27" s="48">
        <v>0.95</v>
      </c>
      <c r="D27" s="91"/>
      <c r="E27" s="91" t="s">
        <v>167</v>
      </c>
      <c r="F27" s="48">
        <v>1</v>
      </c>
      <c r="G27" s="48">
        <v>1</v>
      </c>
    </row>
    <row r="28" spans="1:7" ht="15.75" customHeight="1" x14ac:dyDescent="0.25">
      <c r="A28" s="74" t="s">
        <v>190</v>
      </c>
      <c r="B28" s="48"/>
      <c r="C28" s="48">
        <v>0.95</v>
      </c>
      <c r="D28" s="91"/>
      <c r="E28" s="91" t="s">
        <v>167</v>
      </c>
      <c r="F28" s="48">
        <v>1</v>
      </c>
      <c r="G28" s="48">
        <v>1</v>
      </c>
    </row>
    <row r="29" spans="1:7" ht="15.75" customHeight="1" x14ac:dyDescent="0.25">
      <c r="A29" s="74" t="s">
        <v>191</v>
      </c>
      <c r="B29" s="48"/>
      <c r="C29" s="48">
        <v>0.95</v>
      </c>
      <c r="D29" s="91"/>
      <c r="E29" s="91" t="s">
        <v>167</v>
      </c>
      <c r="F29" s="48">
        <v>1</v>
      </c>
      <c r="G29" s="48">
        <v>1</v>
      </c>
    </row>
    <row r="30" spans="1:7" ht="15.75" customHeight="1" x14ac:dyDescent="0.25">
      <c r="A30" s="74" t="s">
        <v>192</v>
      </c>
      <c r="B30" s="48"/>
      <c r="C30" s="48">
        <v>0.95</v>
      </c>
      <c r="D30" s="91"/>
      <c r="E30" s="91" t="s">
        <v>167</v>
      </c>
      <c r="F30" s="48">
        <v>1</v>
      </c>
      <c r="G30" s="48">
        <v>1</v>
      </c>
    </row>
    <row r="31" spans="1:7" ht="15.75" customHeight="1" x14ac:dyDescent="0.25">
      <c r="A31" s="74" t="s">
        <v>157</v>
      </c>
      <c r="B31" s="48"/>
      <c r="C31" s="48">
        <v>0.95</v>
      </c>
      <c r="D31" s="91"/>
      <c r="E31" s="91" t="s">
        <v>167</v>
      </c>
      <c r="F31" s="48">
        <v>1</v>
      </c>
      <c r="G31" s="48">
        <v>1</v>
      </c>
    </row>
    <row r="32" spans="1:7" ht="15.75" customHeight="1" x14ac:dyDescent="0.25">
      <c r="A32" s="74" t="s">
        <v>193</v>
      </c>
      <c r="B32" s="48"/>
      <c r="C32" s="48">
        <v>0.95</v>
      </c>
      <c r="D32" s="91"/>
      <c r="E32" s="91" t="s">
        <v>167</v>
      </c>
      <c r="F32" s="48">
        <v>1</v>
      </c>
      <c r="G32" s="48">
        <v>1</v>
      </c>
    </row>
    <row r="33" spans="1:7" ht="15.75" customHeight="1" x14ac:dyDescent="0.25">
      <c r="A33" s="74" t="s">
        <v>194</v>
      </c>
      <c r="B33" s="48"/>
      <c r="C33" s="48">
        <v>0.95</v>
      </c>
      <c r="D33" s="91"/>
      <c r="E33" s="91" t="s">
        <v>167</v>
      </c>
      <c r="F33" s="48">
        <v>1</v>
      </c>
      <c r="G33" s="48">
        <v>1</v>
      </c>
    </row>
    <row r="34" spans="1:7" ht="15.75" customHeight="1" x14ac:dyDescent="0.25">
      <c r="A34" s="74" t="s">
        <v>195</v>
      </c>
      <c r="B34" s="48"/>
      <c r="C34" s="48">
        <v>0.95</v>
      </c>
      <c r="D34" s="91"/>
      <c r="E34" s="91" t="s">
        <v>167</v>
      </c>
      <c r="F34" s="48">
        <v>1</v>
      </c>
      <c r="G34" s="48">
        <v>1</v>
      </c>
    </row>
    <row r="35" spans="1:7" ht="15.75" customHeight="1" x14ac:dyDescent="0.25">
      <c r="A35" s="74" t="s">
        <v>196</v>
      </c>
      <c r="B35" s="48"/>
      <c r="C35" s="48">
        <v>0.95</v>
      </c>
      <c r="D35" s="91"/>
      <c r="E35" s="91" t="s">
        <v>167</v>
      </c>
      <c r="F35" s="48">
        <v>1</v>
      </c>
      <c r="G35" s="48">
        <v>1</v>
      </c>
    </row>
    <row r="36" spans="1:7" ht="15.75" customHeight="1" x14ac:dyDescent="0.25">
      <c r="A36" s="74" t="s">
        <v>197</v>
      </c>
      <c r="B36" s="48"/>
      <c r="C36" s="48">
        <v>0.95</v>
      </c>
      <c r="D36" s="91"/>
      <c r="E36" s="91" t="s">
        <v>167</v>
      </c>
      <c r="F36" s="48">
        <v>1</v>
      </c>
      <c r="G36" s="48">
        <v>1</v>
      </c>
    </row>
    <row r="37" spans="1:7" ht="15.75" customHeight="1" x14ac:dyDescent="0.25">
      <c r="A37" s="74" t="s">
        <v>198</v>
      </c>
      <c r="B37" s="48"/>
      <c r="C37" s="48">
        <v>0.95</v>
      </c>
      <c r="D37" s="91"/>
      <c r="E37" s="91" t="s">
        <v>167</v>
      </c>
      <c r="F37" s="48">
        <v>1</v>
      </c>
      <c r="G37" s="48">
        <v>1</v>
      </c>
    </row>
    <row r="38" spans="1:7" ht="15.75" customHeight="1" x14ac:dyDescent="0.25">
      <c r="A38" s="74" t="s">
        <v>199</v>
      </c>
      <c r="B38" s="48"/>
      <c r="C38" s="48">
        <v>0.95</v>
      </c>
      <c r="D38" s="91"/>
      <c r="E38" s="91" t="s">
        <v>167</v>
      </c>
      <c r="F38" s="48">
        <v>1</v>
      </c>
      <c r="G38" s="48">
        <v>1</v>
      </c>
    </row>
    <row r="39" spans="1:7" ht="15.75" customHeight="1" x14ac:dyDescent="0.25">
      <c r="A39" s="74" t="s">
        <v>200</v>
      </c>
      <c r="B39" s="48"/>
      <c r="C39" s="48">
        <v>0.95</v>
      </c>
      <c r="D39" s="91"/>
      <c r="E39" s="91" t="s">
        <v>167</v>
      </c>
      <c r="F39" s="48">
        <v>1</v>
      </c>
      <c r="G39" s="4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74" bestFit="1" customWidth="1"/>
    <col min="2" max="2" width="47.88671875" style="102" customWidth="1"/>
    <col min="3" max="3" width="42.44140625" style="102" customWidth="1"/>
    <col min="4" max="8" width="11.44140625" style="102" customWidth="1"/>
    <col min="9" max="16384" width="11.44140625" style="102"/>
  </cols>
  <sheetData>
    <row r="1" spans="1:3" x14ac:dyDescent="0.25">
      <c r="A1" s="57" t="s">
        <v>156</v>
      </c>
      <c r="B1" s="57" t="s">
        <v>201</v>
      </c>
      <c r="C1" s="57" t="s">
        <v>202</v>
      </c>
    </row>
    <row r="2" spans="1:3" x14ac:dyDescent="0.25">
      <c r="A2" s="49" t="s">
        <v>179</v>
      </c>
      <c r="B2" s="47" t="s">
        <v>189</v>
      </c>
      <c r="C2" s="47"/>
    </row>
    <row r="3" spans="1:3" x14ac:dyDescent="0.25">
      <c r="A3" s="49" t="s">
        <v>180</v>
      </c>
      <c r="B3" s="47" t="s">
        <v>189</v>
      </c>
      <c r="C3" s="47"/>
    </row>
    <row r="4" spans="1:3" x14ac:dyDescent="0.25">
      <c r="A4" s="49" t="s">
        <v>191</v>
      </c>
      <c r="B4" s="47" t="s">
        <v>184</v>
      </c>
      <c r="C4" s="47"/>
    </row>
    <row r="5" spans="1:3" x14ac:dyDescent="0.25">
      <c r="A5" s="49" t="s">
        <v>188</v>
      </c>
      <c r="B5" s="47" t="s">
        <v>184</v>
      </c>
      <c r="C5" s="47"/>
    </row>
    <row r="6" spans="1:3" x14ac:dyDescent="0.25">
      <c r="A6" s="49"/>
      <c r="B6" s="50"/>
      <c r="C6" s="50"/>
    </row>
    <row r="7" spans="1:3" x14ac:dyDescent="0.25">
      <c r="A7" s="49"/>
      <c r="B7" s="50"/>
      <c r="C7" s="50"/>
    </row>
    <row r="8" spans="1:3" x14ac:dyDescent="0.25">
      <c r="A8" s="49"/>
      <c r="B8" s="50"/>
      <c r="C8" s="50"/>
    </row>
    <row r="9" spans="1:3" x14ac:dyDescent="0.25">
      <c r="A9" s="49"/>
      <c r="B9" s="50"/>
      <c r="C9" s="50"/>
    </row>
    <row r="10" spans="1:3" x14ac:dyDescent="0.25">
      <c r="A10" s="49"/>
      <c r="B10" s="50"/>
      <c r="C10" s="50"/>
    </row>
    <row r="11" spans="1:3" x14ac:dyDescent="0.25">
      <c r="A11" s="51"/>
      <c r="B11" s="50"/>
      <c r="C11" s="50"/>
    </row>
    <row r="12" spans="1:3" x14ac:dyDescent="0.25">
      <c r="A12" s="51"/>
      <c r="B12" s="50"/>
      <c r="C12" s="50"/>
    </row>
    <row r="13" spans="1:3" x14ac:dyDescent="0.25">
      <c r="A13" s="51"/>
      <c r="B13" s="50"/>
      <c r="C13" s="50"/>
    </row>
    <row r="14" spans="1:3" x14ac:dyDescent="0.25">
      <c r="A14" s="51"/>
      <c r="B14" s="50"/>
      <c r="C14" s="50"/>
    </row>
    <row r="15" spans="1:3" x14ac:dyDescent="0.25">
      <c r="A15" s="51"/>
      <c r="B15" s="50"/>
      <c r="C15" s="50"/>
    </row>
    <row r="16" spans="1:3" x14ac:dyDescent="0.25">
      <c r="A16" s="51"/>
      <c r="B16" s="50"/>
      <c r="C16" s="50"/>
    </row>
    <row r="17" spans="1:3" x14ac:dyDescent="0.25">
      <c r="A17" s="51"/>
      <c r="B17" s="50"/>
      <c r="C17" s="50"/>
    </row>
    <row r="18" spans="1:3" x14ac:dyDescent="0.25">
      <c r="A18" s="51"/>
      <c r="B18" s="50"/>
      <c r="C18" s="50"/>
    </row>
    <row r="19" spans="1:3" x14ac:dyDescent="0.25">
      <c r="A19" s="49"/>
      <c r="B19" s="50"/>
      <c r="C19" s="50"/>
    </row>
    <row r="20" spans="1:3" x14ac:dyDescent="0.25">
      <c r="A20" s="49"/>
      <c r="B20" s="50"/>
      <c r="C20" s="5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102" customWidth="1"/>
    <col min="2" max="6" width="11.44140625" style="102" customWidth="1"/>
    <col min="7" max="16384" width="11.44140625" style="102"/>
  </cols>
  <sheetData>
    <row r="1" spans="1:1" x14ac:dyDescent="0.25">
      <c r="A1" s="57" t="s">
        <v>156</v>
      </c>
    </row>
    <row r="2" spans="1:1" x14ac:dyDescent="0.25">
      <c r="A2" s="25" t="s">
        <v>171</v>
      </c>
    </row>
    <row r="3" spans="1:1" x14ac:dyDescent="0.25">
      <c r="A3" s="25" t="s">
        <v>181</v>
      </c>
    </row>
    <row r="4" spans="1:1" x14ac:dyDescent="0.25">
      <c r="A4" s="25" t="s">
        <v>185</v>
      </c>
    </row>
    <row r="5" spans="1:1" x14ac:dyDescent="0.25">
      <c r="A5" s="25" t="s">
        <v>194</v>
      </c>
    </row>
    <row r="6" spans="1:1" x14ac:dyDescent="0.25">
      <c r="A6" s="25" t="s">
        <v>195</v>
      </c>
    </row>
    <row r="7" spans="1:1" x14ac:dyDescent="0.25">
      <c r="A7" s="25" t="s">
        <v>196</v>
      </c>
    </row>
    <row r="8" spans="1:1" x14ac:dyDescent="0.25">
      <c r="A8" s="25" t="s">
        <v>197</v>
      </c>
    </row>
    <row r="9" spans="1:1" x14ac:dyDescent="0.25">
      <c r="A9" s="25" t="s">
        <v>198</v>
      </c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8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83" t="s">
        <v>81</v>
      </c>
      <c r="B2" s="14">
        <f>'Baseline year population inputs'!C51</f>
        <v>0</v>
      </c>
      <c r="C2" s="14">
        <f>'Baseline year population inputs'!C52</f>
        <v>0</v>
      </c>
      <c r="D2" s="14">
        <f>'Baseline year population inputs'!C53</f>
        <v>0</v>
      </c>
      <c r="E2" s="14">
        <f>'Baseline year population inputs'!C54</f>
        <v>0</v>
      </c>
      <c r="F2" s="14">
        <f>'Baseline year population inputs'!C55</f>
        <v>0</v>
      </c>
    </row>
    <row r="3" spans="1:6" ht="15.75" customHeight="1" x14ac:dyDescent="0.25">
      <c r="A3" s="83" t="s">
        <v>204</v>
      </c>
      <c r="B3" s="14">
        <f>frac_mam_1month * 2.6</f>
        <v>0</v>
      </c>
      <c r="C3" s="14">
        <f>frac_mam_1_5months * 2.6</f>
        <v>0</v>
      </c>
      <c r="D3" s="14">
        <f>frac_mam_6_11months * 2.6</f>
        <v>0</v>
      </c>
      <c r="E3" s="14">
        <f>frac_mam_12_23months * 2.6</f>
        <v>0</v>
      </c>
      <c r="F3" s="14">
        <f>frac_mam_24_59months * 2.6</f>
        <v>0</v>
      </c>
    </row>
    <row r="4" spans="1:6" ht="15.75" customHeight="1" x14ac:dyDescent="0.25">
      <c r="A4" s="83" t="s">
        <v>205</v>
      </c>
      <c r="B4" s="14">
        <f>frac_sam_1month * 2.6</f>
        <v>0</v>
      </c>
      <c r="C4" s="14">
        <f>frac_sam_1_5months * 2.6</f>
        <v>0</v>
      </c>
      <c r="D4" s="14">
        <f>frac_sam_6_11months * 2.6</f>
        <v>0</v>
      </c>
      <c r="E4" s="14">
        <f>frac_sam_12_23months * 2.6</f>
        <v>0</v>
      </c>
      <c r="F4" s="14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style="2" bestFit="1" customWidth="1"/>
    <col min="2" max="2" width="45.88671875" style="2" customWidth="1"/>
    <col min="3" max="3" width="8.44140625" style="2" bestFit="1" customWidth="1"/>
    <col min="4" max="4" width="10" style="2" bestFit="1" customWidth="1"/>
    <col min="5" max="5" width="10.88671875" style="2" bestFit="1" customWidth="1"/>
    <col min="6" max="7" width="11.88671875" style="2" bestFit="1" customWidth="1"/>
    <col min="8" max="11" width="13.88671875" style="2" bestFit="1" customWidth="1"/>
    <col min="12" max="15" width="15.109375" style="2" bestFit="1" customWidth="1"/>
  </cols>
  <sheetData>
    <row r="1" spans="1:15" ht="15.75" customHeight="1" x14ac:dyDescent="0.25">
      <c r="A1" s="57" t="s">
        <v>206</v>
      </c>
      <c r="B1" s="75" t="s">
        <v>156</v>
      </c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112</v>
      </c>
      <c r="I1" s="57" t="s">
        <v>113</v>
      </c>
      <c r="J1" s="57" t="s">
        <v>114</v>
      </c>
      <c r="K1" s="57" t="s">
        <v>115</v>
      </c>
      <c r="L1" s="57" t="s">
        <v>58</v>
      </c>
      <c r="M1" s="57" t="s">
        <v>59</v>
      </c>
      <c r="N1" s="57" t="s">
        <v>60</v>
      </c>
      <c r="O1" s="57" t="s">
        <v>61</v>
      </c>
    </row>
    <row r="2" spans="1:15" ht="15.75" customHeight="1" x14ac:dyDescent="0.25">
      <c r="A2" s="57" t="s">
        <v>76</v>
      </c>
      <c r="B2" s="74" t="s">
        <v>169</v>
      </c>
      <c r="C2" s="52">
        <v>0</v>
      </c>
      <c r="D2" s="52">
        <f>food_insecure</f>
        <v>0</v>
      </c>
      <c r="E2" s="52">
        <f>food_insecure</f>
        <v>0</v>
      </c>
      <c r="F2" s="52">
        <f>food_insecure</f>
        <v>0</v>
      </c>
      <c r="G2" s="52">
        <f>food_insecure</f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5">
      <c r="B3" s="74" t="s">
        <v>170</v>
      </c>
      <c r="C3" s="52">
        <v>1</v>
      </c>
      <c r="D3" s="52">
        <v>0</v>
      </c>
      <c r="E3" s="52">
        <v>0</v>
      </c>
      <c r="F3" s="52">
        <v>0</v>
      </c>
      <c r="G3" s="52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5">
      <c r="B4" s="74" t="s">
        <v>183</v>
      </c>
      <c r="C4" s="52">
        <v>1</v>
      </c>
      <c r="D4" s="52">
        <v>0</v>
      </c>
      <c r="E4" s="52">
        <v>0</v>
      </c>
      <c r="F4" s="52">
        <v>0</v>
      </c>
      <c r="G4" s="52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5">
      <c r="B5" s="74" t="s">
        <v>184</v>
      </c>
      <c r="C5" s="52">
        <v>0</v>
      </c>
      <c r="D5" s="52">
        <v>0</v>
      </c>
      <c r="E5" s="52">
        <f>food_insecure</f>
        <v>0</v>
      </c>
      <c r="F5" s="52">
        <f>food_insecure</f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5">
      <c r="B6" s="74" t="s">
        <v>188</v>
      </c>
      <c r="C6" s="52">
        <v>0</v>
      </c>
      <c r="D6" s="52">
        <v>0</v>
      </c>
      <c r="E6" s="52">
        <f>1</f>
        <v>1</v>
      </c>
      <c r="F6" s="52">
        <f>1</f>
        <v>1</v>
      </c>
      <c r="G6" s="52">
        <f>1</f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5">
      <c r="B7" s="19" t="s">
        <v>190</v>
      </c>
      <c r="C7" s="52">
        <f>diarrhoea_1mo*frac_diarrhea_severe</f>
        <v>0</v>
      </c>
      <c r="D7" s="52">
        <f>diarrhoea_1_5mo*frac_diarrhea_severe</f>
        <v>0</v>
      </c>
      <c r="E7" s="52">
        <f>diarrhoea_6_11mo*frac_diarrhea_severe</f>
        <v>0</v>
      </c>
      <c r="F7" s="52">
        <f>diarrhoea_12_23mo*frac_diarrhea_severe</f>
        <v>0</v>
      </c>
      <c r="G7" s="52">
        <f>diarrhoea_24_59mo*frac_diarrhea_severe</f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5">
      <c r="B8" s="74" t="s">
        <v>191</v>
      </c>
      <c r="C8" s="52">
        <v>0</v>
      </c>
      <c r="D8" s="52">
        <v>0</v>
      </c>
      <c r="E8" s="52">
        <f>food_insecure</f>
        <v>0</v>
      </c>
      <c r="F8" s="52">
        <f>food_insecure</f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5">
      <c r="B9" s="74" t="s">
        <v>192</v>
      </c>
      <c r="C9" s="52">
        <v>0</v>
      </c>
      <c r="D9" s="52">
        <v>0</v>
      </c>
      <c r="E9" s="52">
        <f>food_insecure</f>
        <v>0</v>
      </c>
      <c r="F9" s="52">
        <f>food_insecure</f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5">
      <c r="B10" s="74" t="s">
        <v>157</v>
      </c>
      <c r="C10" s="52">
        <v>0</v>
      </c>
      <c r="D10" s="52">
        <f>IF(ISBLANK(comm_deliv), frac_children_health_facility,1)</f>
        <v>0</v>
      </c>
      <c r="E10" s="52">
        <f>IF(ISBLANK(comm_deliv), frac_children_health_facility,1)</f>
        <v>0</v>
      </c>
      <c r="F10" s="52">
        <f>IF(ISBLANK(comm_deliv), frac_children_health_facility,1)</f>
        <v>0</v>
      </c>
      <c r="G10" s="52">
        <f>IF(ISBLANK(comm_deliv), frac_children_health_facility,1)</f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" customHeight="1" x14ac:dyDescent="0.25">
      <c r="B11" s="74" t="s">
        <v>193</v>
      </c>
      <c r="C11" s="52">
        <v>0</v>
      </c>
      <c r="D11" s="52">
        <v>0</v>
      </c>
      <c r="E11" s="52">
        <v>1</v>
      </c>
      <c r="F11" s="52">
        <v>1</v>
      </c>
      <c r="G11" s="52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5">
      <c r="B12" s="19" t="s">
        <v>199</v>
      </c>
      <c r="C12" s="52">
        <f>diarrhoea_1mo*frac_diarrhea_severe</f>
        <v>0</v>
      </c>
      <c r="D12" s="52">
        <f>diarrhoea_1_5mo*frac_diarrhea_severe</f>
        <v>0</v>
      </c>
      <c r="E12" s="52">
        <f>diarrhoea_6_11mo*frac_diarrhea_severe</f>
        <v>0</v>
      </c>
      <c r="F12" s="52">
        <f>diarrhoea_12_23mo*frac_diarrhea_severe</f>
        <v>0</v>
      </c>
      <c r="G12" s="52">
        <f>diarrhoea_24_59mo*frac_diarrhea_severe</f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5">
      <c r="B13" s="74" t="s">
        <v>200</v>
      </c>
      <c r="C13" s="52">
        <v>0</v>
      </c>
      <c r="D13" s="52">
        <v>0</v>
      </c>
      <c r="E13" s="52">
        <v>1</v>
      </c>
      <c r="F13" s="52">
        <v>1</v>
      </c>
      <c r="G13" s="52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5">
      <c r="B14" s="19"/>
    </row>
    <row r="15" spans="1:15" ht="15.75" customHeight="1" x14ac:dyDescent="0.25">
      <c r="A15" s="57" t="s">
        <v>90</v>
      </c>
      <c r="B15" s="19" t="s">
        <v>166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2">
        <f>food_insecure</f>
        <v>0</v>
      </c>
      <c r="I15" s="52">
        <f>food_insecure</f>
        <v>0</v>
      </c>
      <c r="J15" s="52">
        <f>food_insecure</f>
        <v>0</v>
      </c>
      <c r="K15" s="52">
        <f>food_insecure</f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5">
      <c r="A16" s="57"/>
      <c r="B16" s="74" t="s">
        <v>168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2">
        <v>1</v>
      </c>
      <c r="I16" s="52">
        <v>1</v>
      </c>
      <c r="J16" s="52">
        <v>1</v>
      </c>
      <c r="K16" s="52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25">
      <c r="A17" s="57"/>
      <c r="B17" s="74" t="s">
        <v>179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2">
        <f>1</f>
        <v>1</v>
      </c>
      <c r="I17" s="52">
        <f>1</f>
        <v>1</v>
      </c>
      <c r="J17" s="52">
        <f>1</f>
        <v>1</v>
      </c>
      <c r="K17" s="52">
        <f>1</f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5">
      <c r="A18" s="57"/>
      <c r="B18" s="74" t="s">
        <v>180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2">
        <f>frac_PW_health_facility</f>
        <v>0</v>
      </c>
      <c r="I18" s="52">
        <f>frac_PW_health_facility</f>
        <v>0</v>
      </c>
      <c r="J18" s="52">
        <f>frac_PW_health_facility</f>
        <v>0</v>
      </c>
      <c r="K18" s="52">
        <f>frac_PW_health_facility</f>
        <v>0</v>
      </c>
      <c r="L18" s="53">
        <v>0</v>
      </c>
      <c r="M18" s="53">
        <v>0</v>
      </c>
      <c r="N18" s="53">
        <v>0</v>
      </c>
      <c r="O18" s="53">
        <v>0</v>
      </c>
    </row>
    <row r="19" spans="1:15" ht="15" customHeight="1" x14ac:dyDescent="0.25">
      <c r="B19" s="19" t="s">
        <v>181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2">
        <f>frac_malaria_risk</f>
        <v>0</v>
      </c>
      <c r="I19" s="52">
        <f>frac_malaria_risk</f>
        <v>0</v>
      </c>
      <c r="J19" s="52">
        <f>frac_malaria_risk</f>
        <v>0</v>
      </c>
      <c r="K19" s="52">
        <f>frac_malaria_risk</f>
        <v>0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5">
      <c r="B20" s="74" t="s">
        <v>186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2">
        <v>1</v>
      </c>
      <c r="I20" s="52">
        <v>1</v>
      </c>
      <c r="J20" s="52">
        <v>1</v>
      </c>
      <c r="K20" s="52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5">
      <c r="B21" s="74" t="s">
        <v>187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2">
        <v>1</v>
      </c>
      <c r="I21" s="52">
        <v>1</v>
      </c>
      <c r="J21" s="52">
        <v>1</v>
      </c>
      <c r="K21" s="52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5">
      <c r="B22" s="19" t="s">
        <v>189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2">
        <f>1</f>
        <v>1</v>
      </c>
      <c r="I22" s="52">
        <f>1</f>
        <v>1</v>
      </c>
      <c r="J22" s="52">
        <f>1</f>
        <v>1</v>
      </c>
      <c r="K22" s="52">
        <f>1</f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5">
      <c r="B23" s="19"/>
    </row>
    <row r="24" spans="1:15" ht="15.75" customHeight="1" x14ac:dyDescent="0.25">
      <c r="A24" s="57" t="s">
        <v>207</v>
      </c>
      <c r="B24" s="70" t="s">
        <v>171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2">
        <f>famplan_unmet_need</f>
        <v>0</v>
      </c>
      <c r="M24" s="52">
        <f>famplan_unmet_need</f>
        <v>0</v>
      </c>
      <c r="N24" s="52">
        <f>famplan_unmet_need</f>
        <v>0</v>
      </c>
      <c r="O24" s="52">
        <f>famplan_unmet_need</f>
        <v>0</v>
      </c>
    </row>
    <row r="25" spans="1:15" ht="15.75" customHeight="1" x14ac:dyDescent="0.25">
      <c r="B25" s="70" t="s">
        <v>175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2">
        <f>(1-food_insecure)*(0.49)*(1-school_attendance) + food_insecure*(0.7)*(1-school_attendance)</f>
        <v>0.49</v>
      </c>
      <c r="M25" s="52">
        <f>(1-food_insecure)*(0.49)+food_insecure*(0.7)</f>
        <v>0.49</v>
      </c>
      <c r="N25" s="52">
        <f>(1-food_insecure)*(0.49)+food_insecure*(0.7)</f>
        <v>0.49</v>
      </c>
      <c r="O25" s="52">
        <f>(1-food_insecure)*(0.49)+food_insecure*(0.7)</f>
        <v>0.49</v>
      </c>
    </row>
    <row r="26" spans="1:15" ht="15.75" customHeight="1" x14ac:dyDescent="0.25">
      <c r="B26" s="70" t="s">
        <v>176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2">
        <f>(1-food_insecure)*(0.21)*(1-school_attendance) + food_insecure*(0.3)*(1-school_attendance)</f>
        <v>0.21</v>
      </c>
      <c r="M26" s="52">
        <f>(1-food_insecure)*(0.21)+food_insecure*(0.3)</f>
        <v>0.21</v>
      </c>
      <c r="N26" s="52">
        <f>(1-food_insecure)*(0.21)+food_insecure*(0.3)</f>
        <v>0.21</v>
      </c>
      <c r="O26" s="52">
        <f>(1-food_insecure)*(0.21)+food_insecure*(0.3)</f>
        <v>0.21</v>
      </c>
    </row>
    <row r="27" spans="1:15" ht="15.75" customHeight="1" x14ac:dyDescent="0.25">
      <c r="B27" s="70" t="s">
        <v>177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2">
        <f>(1-food_insecure)*(0.3)*(1-school_attendance)</f>
        <v>0.3</v>
      </c>
      <c r="M27" s="52">
        <f>(1-food_insecure)*(0.3)</f>
        <v>0.3</v>
      </c>
      <c r="N27" s="52">
        <f>(1-food_insecure)*(0.3)</f>
        <v>0.3</v>
      </c>
      <c r="O27" s="52">
        <f>(1-food_insecure)*(0.3)</f>
        <v>0.3</v>
      </c>
    </row>
    <row r="28" spans="1:15" ht="15.75" customHeight="1" x14ac:dyDescent="0.25">
      <c r="B28" s="70" t="s">
        <v>178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2">
        <f>(1-food_insecure)*1*school_attendance + food_insecure*1*school_attendance</f>
        <v>0</v>
      </c>
      <c r="M28" s="52">
        <v>0</v>
      </c>
      <c r="N28" s="52">
        <v>0</v>
      </c>
      <c r="O28" s="52">
        <v>0</v>
      </c>
    </row>
    <row r="29" spans="1:15" ht="15.75" customHeight="1" x14ac:dyDescent="0.25">
      <c r="B29" s="74"/>
      <c r="C29" s="1"/>
      <c r="D29" s="1"/>
      <c r="E29" s="4"/>
      <c r="F29" s="4"/>
      <c r="G29" s="4"/>
      <c r="H29" s="4"/>
      <c r="I29" s="4"/>
    </row>
    <row r="30" spans="1:15" ht="15.75" customHeight="1" x14ac:dyDescent="0.25">
      <c r="A30" s="57" t="s">
        <v>208</v>
      </c>
      <c r="B30" s="74" t="s">
        <v>172</v>
      </c>
      <c r="C30" s="52">
        <v>0</v>
      </c>
      <c r="D30" s="52">
        <v>0</v>
      </c>
      <c r="E30" s="52">
        <f t="shared" ref="E30:O30" si="0">frac_maize</f>
        <v>0</v>
      </c>
      <c r="F30" s="52">
        <f t="shared" si="0"/>
        <v>0</v>
      </c>
      <c r="G30" s="52">
        <f t="shared" si="0"/>
        <v>0</v>
      </c>
      <c r="H30" s="52">
        <f t="shared" si="0"/>
        <v>0</v>
      </c>
      <c r="I30" s="52">
        <f t="shared" si="0"/>
        <v>0</v>
      </c>
      <c r="J30" s="52">
        <f t="shared" si="0"/>
        <v>0</v>
      </c>
      <c r="K30" s="52">
        <f t="shared" si="0"/>
        <v>0</v>
      </c>
      <c r="L30" s="52">
        <f t="shared" si="0"/>
        <v>0</v>
      </c>
      <c r="M30" s="52">
        <f t="shared" si="0"/>
        <v>0</v>
      </c>
      <c r="N30" s="52">
        <f t="shared" si="0"/>
        <v>0</v>
      </c>
      <c r="O30" s="52">
        <f t="shared" si="0"/>
        <v>0</v>
      </c>
    </row>
    <row r="31" spans="1:15" ht="15.75" customHeight="1" x14ac:dyDescent="0.25">
      <c r="B31" s="74" t="s">
        <v>173</v>
      </c>
      <c r="C31" s="52">
        <v>0</v>
      </c>
      <c r="D31" s="52">
        <v>0</v>
      </c>
      <c r="E31" s="52">
        <f t="shared" ref="E31:O31" si="1">frac_rice</f>
        <v>0</v>
      </c>
      <c r="F31" s="52">
        <f t="shared" si="1"/>
        <v>0</v>
      </c>
      <c r="G31" s="52">
        <f t="shared" si="1"/>
        <v>0</v>
      </c>
      <c r="H31" s="52">
        <f t="shared" si="1"/>
        <v>0</v>
      </c>
      <c r="I31" s="52">
        <f t="shared" si="1"/>
        <v>0</v>
      </c>
      <c r="J31" s="52">
        <f t="shared" si="1"/>
        <v>0</v>
      </c>
      <c r="K31" s="52">
        <f t="shared" si="1"/>
        <v>0</v>
      </c>
      <c r="L31" s="52">
        <f t="shared" si="1"/>
        <v>0</v>
      </c>
      <c r="M31" s="52">
        <f t="shared" si="1"/>
        <v>0</v>
      </c>
      <c r="N31" s="52">
        <f t="shared" si="1"/>
        <v>0</v>
      </c>
      <c r="O31" s="52">
        <f t="shared" si="1"/>
        <v>0</v>
      </c>
    </row>
    <row r="32" spans="1:15" ht="15.75" customHeight="1" x14ac:dyDescent="0.25">
      <c r="B32" s="74" t="s">
        <v>174</v>
      </c>
      <c r="C32" s="52">
        <v>0</v>
      </c>
      <c r="D32" s="52">
        <v>0</v>
      </c>
      <c r="E32" s="52">
        <f t="shared" ref="E32:O32" si="2">frac_wheat</f>
        <v>0</v>
      </c>
      <c r="F32" s="52">
        <f t="shared" si="2"/>
        <v>0</v>
      </c>
      <c r="G32" s="52">
        <f t="shared" si="2"/>
        <v>0</v>
      </c>
      <c r="H32" s="52">
        <f t="shared" si="2"/>
        <v>0</v>
      </c>
      <c r="I32" s="52">
        <f t="shared" si="2"/>
        <v>0</v>
      </c>
      <c r="J32" s="52">
        <f t="shared" si="2"/>
        <v>0</v>
      </c>
      <c r="K32" s="52">
        <f t="shared" si="2"/>
        <v>0</v>
      </c>
      <c r="L32" s="52">
        <f t="shared" si="2"/>
        <v>0</v>
      </c>
      <c r="M32" s="52">
        <f t="shared" si="2"/>
        <v>0</v>
      </c>
      <c r="N32" s="52">
        <f t="shared" si="2"/>
        <v>0</v>
      </c>
      <c r="O32" s="52">
        <f t="shared" si="2"/>
        <v>0</v>
      </c>
    </row>
    <row r="33" spans="2:15" ht="15.75" customHeight="1" x14ac:dyDescent="0.25">
      <c r="B33" s="74" t="s">
        <v>182</v>
      </c>
      <c r="C33" s="52">
        <v>0</v>
      </c>
      <c r="D33" s="52">
        <v>0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</row>
    <row r="34" spans="2:15" ht="15.75" customHeight="1" x14ac:dyDescent="0.25">
      <c r="B34" s="74" t="s">
        <v>185</v>
      </c>
      <c r="C34" s="52">
        <f t="shared" ref="C34:O34" si="3">frac_malaria_risk</f>
        <v>0</v>
      </c>
      <c r="D34" s="52">
        <f t="shared" si="3"/>
        <v>0</v>
      </c>
      <c r="E34" s="52">
        <f t="shared" si="3"/>
        <v>0</v>
      </c>
      <c r="F34" s="52">
        <f t="shared" si="3"/>
        <v>0</v>
      </c>
      <c r="G34" s="52">
        <f t="shared" si="3"/>
        <v>0</v>
      </c>
      <c r="H34" s="52">
        <f t="shared" si="3"/>
        <v>0</v>
      </c>
      <c r="I34" s="52">
        <f t="shared" si="3"/>
        <v>0</v>
      </c>
      <c r="J34" s="52">
        <f t="shared" si="3"/>
        <v>0</v>
      </c>
      <c r="K34" s="52">
        <f t="shared" si="3"/>
        <v>0</v>
      </c>
      <c r="L34" s="52">
        <f t="shared" si="3"/>
        <v>0</v>
      </c>
      <c r="M34" s="52">
        <f t="shared" si="3"/>
        <v>0</v>
      </c>
      <c r="N34" s="52">
        <f t="shared" si="3"/>
        <v>0</v>
      </c>
      <c r="O34" s="52">
        <f t="shared" si="3"/>
        <v>0</v>
      </c>
    </row>
    <row r="35" spans="2:15" ht="15.75" customHeight="1" x14ac:dyDescent="0.25">
      <c r="B35" s="19" t="s">
        <v>194</v>
      </c>
      <c r="C35" s="52">
        <v>1</v>
      </c>
      <c r="D35" s="52">
        <v>1</v>
      </c>
      <c r="E35" s="52">
        <v>1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</row>
    <row r="36" spans="2:15" ht="15.75" customHeight="1" x14ac:dyDescent="0.25">
      <c r="B36" s="19" t="s">
        <v>195</v>
      </c>
      <c r="C36" s="52">
        <v>1</v>
      </c>
      <c r="D36" s="52">
        <v>1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</row>
    <row r="37" spans="2:15" ht="15.75" customHeight="1" x14ac:dyDescent="0.25">
      <c r="B37" s="19" t="s">
        <v>196</v>
      </c>
      <c r="C37" s="52">
        <v>1</v>
      </c>
      <c r="D37" s="52">
        <v>1</v>
      </c>
      <c r="E37" s="5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</row>
    <row r="38" spans="2:15" ht="15.75" customHeight="1" x14ac:dyDescent="0.25">
      <c r="B38" s="19" t="s">
        <v>197</v>
      </c>
      <c r="C38" s="52">
        <v>1</v>
      </c>
      <c r="D38" s="52">
        <v>1</v>
      </c>
      <c r="E38" s="52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</row>
    <row r="39" spans="2:15" ht="15.75" customHeight="1" x14ac:dyDescent="0.25">
      <c r="B39" s="19" t="s">
        <v>198</v>
      </c>
      <c r="C39" s="52">
        <v>1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  <c r="I39" s="52">
        <v>1</v>
      </c>
      <c r="J39" s="52">
        <v>1</v>
      </c>
      <c r="K39" s="52">
        <v>1</v>
      </c>
      <c r="L39" s="52">
        <v>1</v>
      </c>
      <c r="M39" s="52">
        <v>1</v>
      </c>
      <c r="N39" s="52">
        <v>1</v>
      </c>
      <c r="O39" s="52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102" customWidth="1"/>
    <col min="2" max="2" width="12.44140625" style="102" customWidth="1"/>
    <col min="3" max="4" width="11.44140625" style="102" customWidth="1"/>
    <col min="5" max="5" width="17.44140625" style="102" customWidth="1"/>
    <col min="6" max="10" width="11.44140625" style="102" customWidth="1"/>
    <col min="11" max="16384" width="11.44140625" style="102"/>
  </cols>
  <sheetData>
    <row r="1" spans="1:5" x14ac:dyDescent="0.25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3.8" customHeight="1" x14ac:dyDescent="0.25">
      <c r="A2" s="20" t="s">
        <v>216</v>
      </c>
      <c r="B2" s="20">
        <v>0.9</v>
      </c>
      <c r="C2" s="102">
        <v>0.09</v>
      </c>
      <c r="D2" s="102">
        <v>0.8</v>
      </c>
      <c r="E2" s="102">
        <f t="shared" ref="E2:E10" si="0">C2*D2</f>
        <v>7.1999999999999995E-2</v>
      </c>
    </row>
    <row r="3" spans="1:5" ht="13.8" customHeight="1" x14ac:dyDescent="0.25">
      <c r="A3" s="20" t="s">
        <v>217</v>
      </c>
      <c r="B3" s="20">
        <v>1</v>
      </c>
      <c r="C3" s="102">
        <v>0.02</v>
      </c>
      <c r="D3" s="102">
        <v>1.9</v>
      </c>
      <c r="E3" s="102">
        <f t="shared" si="0"/>
        <v>3.7999999999999999E-2</v>
      </c>
    </row>
    <row r="4" spans="1:5" ht="13.8" customHeight="1" x14ac:dyDescent="0.25">
      <c r="A4" s="20" t="s">
        <v>218</v>
      </c>
      <c r="B4" s="20">
        <v>1</v>
      </c>
      <c r="C4" s="102">
        <v>0.08</v>
      </c>
      <c r="D4" s="102">
        <v>2</v>
      </c>
      <c r="E4" s="102">
        <f t="shared" si="0"/>
        <v>0.16</v>
      </c>
    </row>
    <row r="5" spans="1:5" ht="13.8" customHeight="1" x14ac:dyDescent="0.25">
      <c r="A5" s="20" t="s">
        <v>219</v>
      </c>
      <c r="B5" s="20">
        <v>1</v>
      </c>
      <c r="C5" s="102">
        <v>0.18</v>
      </c>
      <c r="D5" s="102">
        <v>0.7</v>
      </c>
      <c r="E5" s="102">
        <f t="shared" si="0"/>
        <v>0.126</v>
      </c>
    </row>
    <row r="6" spans="1:5" ht="13.8" customHeight="1" x14ac:dyDescent="0.25">
      <c r="A6" s="20" t="s">
        <v>220</v>
      </c>
      <c r="B6" s="20">
        <v>1</v>
      </c>
      <c r="C6" s="102">
        <v>0.02</v>
      </c>
      <c r="D6" s="102">
        <v>0.7</v>
      </c>
      <c r="E6" s="102">
        <f t="shared" si="0"/>
        <v>1.3999999999999999E-2</v>
      </c>
    </row>
    <row r="7" spans="1:5" ht="13.8" customHeight="1" x14ac:dyDescent="0.25">
      <c r="A7" s="20" t="s">
        <v>221</v>
      </c>
      <c r="B7" s="20">
        <v>0.93</v>
      </c>
      <c r="C7" s="102">
        <v>0.45</v>
      </c>
      <c r="D7" s="102">
        <v>0.9</v>
      </c>
      <c r="E7" s="102">
        <f t="shared" si="0"/>
        <v>0.40500000000000003</v>
      </c>
    </row>
    <row r="8" spans="1:5" ht="13.8" customHeight="1" x14ac:dyDescent="0.25">
      <c r="A8" s="20" t="s">
        <v>222</v>
      </c>
      <c r="B8" s="20">
        <v>0.5</v>
      </c>
      <c r="C8" s="102">
        <v>0.03</v>
      </c>
      <c r="D8" s="102">
        <v>0</v>
      </c>
      <c r="E8" s="102">
        <f t="shared" si="0"/>
        <v>0</v>
      </c>
    </row>
    <row r="9" spans="1:5" ht="13.8" customHeight="1" x14ac:dyDescent="0.25">
      <c r="A9" s="20" t="s">
        <v>223</v>
      </c>
      <c r="B9" s="20">
        <v>0.5</v>
      </c>
      <c r="C9" s="102">
        <v>0.11</v>
      </c>
      <c r="D9" s="102">
        <v>0</v>
      </c>
      <c r="E9" s="102">
        <f t="shared" si="0"/>
        <v>0</v>
      </c>
    </row>
    <row r="10" spans="1:5" ht="13.8" customHeight="1" x14ac:dyDescent="0.25">
      <c r="A10" s="20" t="s">
        <v>224</v>
      </c>
      <c r="B10" s="20">
        <v>0.98</v>
      </c>
      <c r="C10" s="102">
        <v>0.01</v>
      </c>
      <c r="D10" s="102">
        <v>0.6</v>
      </c>
      <c r="E10" s="102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20" width="16.109375" style="56" customWidth="1"/>
    <col min="21" max="16384" width="16.109375" style="56"/>
  </cols>
  <sheetData>
    <row r="1" spans="1:15" ht="15.75" customHeight="1" x14ac:dyDescent="0.3">
      <c r="A1" s="57" t="s">
        <v>206</v>
      </c>
      <c r="B1" s="75" t="s">
        <v>156</v>
      </c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112</v>
      </c>
      <c r="I1" s="57" t="s">
        <v>113</v>
      </c>
      <c r="J1" s="57" t="s">
        <v>114</v>
      </c>
      <c r="K1" s="57" t="s">
        <v>115</v>
      </c>
      <c r="L1" s="57" t="s">
        <v>58</v>
      </c>
      <c r="M1" s="57" t="s">
        <v>59</v>
      </c>
      <c r="N1" s="57" t="s">
        <v>60</v>
      </c>
      <c r="O1" s="57" t="s">
        <v>61</v>
      </c>
    </row>
    <row r="2" spans="1:15" ht="15.75" customHeight="1" x14ac:dyDescent="0.3">
      <c r="A2" s="57" t="s">
        <v>76</v>
      </c>
      <c r="B2" s="74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74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74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74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74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74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74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74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74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74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74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74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74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74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74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7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57" t="s">
        <v>90</v>
      </c>
      <c r="B18" s="74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57"/>
      <c r="B19" s="74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74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74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74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74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74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7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57" t="s">
        <v>207</v>
      </c>
      <c r="B27" s="74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">
      <c r="B28" s="70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57"/>
      <c r="B29" s="70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70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70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74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57" t="s">
        <v>208</v>
      </c>
      <c r="B33" s="74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74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74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74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74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74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74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74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74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74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102" bestFit="1" customWidth="1"/>
    <col min="2" max="2" width="8.6640625" style="102" bestFit="1" customWidth="1"/>
    <col min="3" max="3" width="8.88671875" style="102" bestFit="1" customWidth="1"/>
    <col min="4" max="4" width="18.33203125" style="102" bestFit="1" customWidth="1"/>
    <col min="5" max="5" width="17.44140625" style="102" bestFit="1" customWidth="1"/>
    <col min="6" max="6" width="13.5546875" style="102" bestFit="1" customWidth="1"/>
    <col min="7" max="7" width="9.77734375" style="102" bestFit="1" customWidth="1"/>
    <col min="8" max="8" width="8.88671875" style="102" bestFit="1" customWidth="1"/>
    <col min="9" max="9" width="14.77734375" style="102" bestFit="1" customWidth="1"/>
    <col min="10" max="10" width="15.33203125" style="102" bestFit="1" customWidth="1"/>
    <col min="11" max="15" width="12.77734375" style="102" customWidth="1"/>
    <col min="16" max="16384" width="12.77734375" style="102"/>
  </cols>
  <sheetData>
    <row r="1" spans="1:11" x14ac:dyDescent="0.25">
      <c r="A1" s="57" t="s">
        <v>156</v>
      </c>
      <c r="B1" s="102" t="s">
        <v>225</v>
      </c>
      <c r="C1" s="102" t="s">
        <v>111</v>
      </c>
      <c r="D1" s="102" t="s">
        <v>226</v>
      </c>
      <c r="E1" s="102" t="s">
        <v>227</v>
      </c>
      <c r="F1" s="102" t="s">
        <v>118</v>
      </c>
      <c r="G1" s="102" t="s">
        <v>81</v>
      </c>
      <c r="H1" s="102" t="s">
        <v>32</v>
      </c>
      <c r="I1" s="102" t="s">
        <v>228</v>
      </c>
      <c r="J1" s="102" t="s">
        <v>25</v>
      </c>
      <c r="K1" s="102" t="s">
        <v>229</v>
      </c>
    </row>
    <row r="2" spans="1:11" x14ac:dyDescent="0.25">
      <c r="A2" s="74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74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74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74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74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74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74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74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0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0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0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0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4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4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74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74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74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74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74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74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74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74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74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74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74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74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74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74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74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74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74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74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74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74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74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74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74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74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102" bestFit="1" customWidth="1"/>
    <col min="2" max="2" width="8.6640625" style="102" bestFit="1" customWidth="1"/>
    <col min="3" max="3" width="8.88671875" style="102" bestFit="1" customWidth="1"/>
    <col min="4" max="4" width="18.33203125" style="102" bestFit="1" customWidth="1"/>
    <col min="5" max="5" width="17.44140625" style="102" bestFit="1" customWidth="1"/>
    <col min="6" max="6" width="13.5546875" style="102" bestFit="1" customWidth="1"/>
    <col min="7" max="7" width="9.77734375" style="102" bestFit="1" customWidth="1"/>
    <col min="8" max="8" width="8.88671875" style="102" bestFit="1" customWidth="1"/>
    <col min="9" max="9" width="14.77734375" style="102" bestFit="1" customWidth="1"/>
    <col min="10" max="10" width="15.33203125" style="102" bestFit="1" customWidth="1"/>
    <col min="11" max="15" width="12.77734375" style="102" customWidth="1"/>
    <col min="16" max="16384" width="12.77734375" style="102"/>
  </cols>
  <sheetData>
    <row r="1" spans="1:11" x14ac:dyDescent="0.25">
      <c r="A1" s="57" t="s">
        <v>230</v>
      </c>
      <c r="B1" s="102" t="s">
        <v>225</v>
      </c>
      <c r="C1" s="102" t="s">
        <v>111</v>
      </c>
      <c r="D1" s="102" t="s">
        <v>226</v>
      </c>
      <c r="E1" s="102" t="s">
        <v>227</v>
      </c>
      <c r="F1" s="102" t="s">
        <v>118</v>
      </c>
      <c r="G1" s="102" t="s">
        <v>81</v>
      </c>
      <c r="H1" s="102" t="s">
        <v>32</v>
      </c>
      <c r="I1" s="102" t="s">
        <v>228</v>
      </c>
      <c r="J1" s="102" t="s">
        <v>25</v>
      </c>
      <c r="K1" s="102" t="s">
        <v>229</v>
      </c>
    </row>
    <row r="2" spans="1:11" x14ac:dyDescent="0.25">
      <c r="A2" s="102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102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102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102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102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102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102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102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102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102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102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102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102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E23" sqref="E23"/>
    </sheetView>
  </sheetViews>
  <sheetFormatPr defaultColWidth="14.44140625" defaultRowHeight="15.75" customHeight="1" x14ac:dyDescent="0.25"/>
  <cols>
    <col min="1" max="1" width="8.44140625" style="102" customWidth="1"/>
    <col min="2" max="9" width="16.88671875" style="102" customWidth="1"/>
    <col min="10" max="14" width="14.44140625" style="102" customWidth="1"/>
    <col min="15" max="16384" width="14.44140625" style="102"/>
  </cols>
  <sheetData>
    <row r="1" spans="1:9" s="9" customFormat="1" ht="30" customHeight="1" x14ac:dyDescent="0.25">
      <c r="A1" s="61" t="s">
        <v>56</v>
      </c>
      <c r="B1" s="13" t="s">
        <v>57</v>
      </c>
      <c r="C1" s="11" t="s">
        <v>58</v>
      </c>
      <c r="D1" s="11" t="s">
        <v>59</v>
      </c>
      <c r="E1" s="11" t="s">
        <v>60</v>
      </c>
      <c r="F1" s="11" t="s">
        <v>61</v>
      </c>
      <c r="G1" s="11" t="s">
        <v>62</v>
      </c>
      <c r="H1" s="11" t="s">
        <v>63</v>
      </c>
      <c r="I1" s="11" t="s">
        <v>64</v>
      </c>
    </row>
    <row r="2" spans="1:9" ht="15.75" customHeight="1" x14ac:dyDescent="0.25">
      <c r="A2" s="74">
        <f>start_year</f>
        <v>2021</v>
      </c>
      <c r="B2" s="40"/>
      <c r="C2" s="41"/>
      <c r="D2" s="41"/>
      <c r="E2" s="41"/>
      <c r="F2" s="41"/>
      <c r="G2" s="10">
        <f t="shared" ref="G2:G17" si="0">C2+D2+E2+F2</f>
        <v>0</v>
      </c>
      <c r="H2" s="10">
        <f t="shared" ref="H2:H40" si="1">(B2 + stillbirth*B2/(1000-stillbirth))/(1-abortion)</f>
        <v>0</v>
      </c>
      <c r="I2" s="10">
        <f t="shared" ref="I2:I40" si="2">G2-H2</f>
        <v>0</v>
      </c>
    </row>
    <row r="3" spans="1:9" ht="15.75" customHeight="1" x14ac:dyDescent="0.25">
      <c r="A3" s="74">
        <f t="shared" ref="A3:A40" si="3">IF($A$2+ROW(A3)-2&lt;=end_year,A2+1,"")</f>
        <v>2022</v>
      </c>
      <c r="B3" s="40"/>
      <c r="C3" s="41"/>
      <c r="D3" s="41"/>
      <c r="E3" s="41"/>
      <c r="F3" s="41"/>
      <c r="G3" s="10">
        <f t="shared" si="0"/>
        <v>0</v>
      </c>
      <c r="H3" s="10">
        <f t="shared" si="1"/>
        <v>0</v>
      </c>
      <c r="I3" s="10">
        <f t="shared" si="2"/>
        <v>0</v>
      </c>
    </row>
    <row r="4" spans="1:9" ht="15.75" customHeight="1" x14ac:dyDescent="0.25">
      <c r="A4" s="74">
        <f t="shared" si="3"/>
        <v>2023</v>
      </c>
      <c r="B4" s="40"/>
      <c r="C4" s="41"/>
      <c r="D4" s="41"/>
      <c r="E4" s="41"/>
      <c r="F4" s="41"/>
      <c r="G4" s="10">
        <f t="shared" si="0"/>
        <v>0</v>
      </c>
      <c r="H4" s="10">
        <f t="shared" si="1"/>
        <v>0</v>
      </c>
      <c r="I4" s="10">
        <f t="shared" si="2"/>
        <v>0</v>
      </c>
    </row>
    <row r="5" spans="1:9" ht="15.75" customHeight="1" x14ac:dyDescent="0.25">
      <c r="A5" s="74">
        <f t="shared" si="3"/>
        <v>2024</v>
      </c>
      <c r="B5" s="40"/>
      <c r="C5" s="41"/>
      <c r="D5" s="41"/>
      <c r="E5" s="41"/>
      <c r="F5" s="41"/>
      <c r="G5" s="10">
        <f t="shared" si="0"/>
        <v>0</v>
      </c>
      <c r="H5" s="10">
        <f t="shared" si="1"/>
        <v>0</v>
      </c>
      <c r="I5" s="10">
        <f t="shared" si="2"/>
        <v>0</v>
      </c>
    </row>
    <row r="6" spans="1:9" ht="15.75" customHeight="1" x14ac:dyDescent="0.25">
      <c r="A6" s="74">
        <f t="shared" si="3"/>
        <v>2025</v>
      </c>
      <c r="B6" s="40"/>
      <c r="C6" s="41"/>
      <c r="D6" s="41"/>
      <c r="E6" s="41"/>
      <c r="F6" s="41"/>
      <c r="G6" s="10">
        <f t="shared" si="0"/>
        <v>0</v>
      </c>
      <c r="H6" s="10">
        <f t="shared" si="1"/>
        <v>0</v>
      </c>
      <c r="I6" s="10">
        <f t="shared" si="2"/>
        <v>0</v>
      </c>
    </row>
    <row r="7" spans="1:9" ht="15.75" customHeight="1" x14ac:dyDescent="0.25">
      <c r="A7" s="74">
        <f t="shared" si="3"/>
        <v>2026</v>
      </c>
      <c r="B7" s="40"/>
      <c r="C7" s="41"/>
      <c r="D7" s="41"/>
      <c r="E7" s="41"/>
      <c r="F7" s="41"/>
      <c r="G7" s="10">
        <f t="shared" si="0"/>
        <v>0</v>
      </c>
      <c r="H7" s="10">
        <f t="shared" si="1"/>
        <v>0</v>
      </c>
      <c r="I7" s="10">
        <f t="shared" si="2"/>
        <v>0</v>
      </c>
    </row>
    <row r="8" spans="1:9" ht="15.75" customHeight="1" x14ac:dyDescent="0.25">
      <c r="A8" s="74">
        <f t="shared" si="3"/>
        <v>2027</v>
      </c>
      <c r="B8" s="40"/>
      <c r="C8" s="41"/>
      <c r="D8" s="41"/>
      <c r="E8" s="41"/>
      <c r="F8" s="41"/>
      <c r="G8" s="10">
        <f t="shared" si="0"/>
        <v>0</v>
      </c>
      <c r="H8" s="10">
        <f t="shared" si="1"/>
        <v>0</v>
      </c>
      <c r="I8" s="10">
        <f t="shared" si="2"/>
        <v>0</v>
      </c>
    </row>
    <row r="9" spans="1:9" ht="15.75" customHeight="1" x14ac:dyDescent="0.25">
      <c r="A9" s="74">
        <f t="shared" si="3"/>
        <v>2028</v>
      </c>
      <c r="B9" s="40"/>
      <c r="C9" s="41"/>
      <c r="D9" s="41"/>
      <c r="E9" s="41"/>
      <c r="F9" s="41"/>
      <c r="G9" s="10">
        <f t="shared" si="0"/>
        <v>0</v>
      </c>
      <c r="H9" s="10">
        <f t="shared" si="1"/>
        <v>0</v>
      </c>
      <c r="I9" s="10">
        <f t="shared" si="2"/>
        <v>0</v>
      </c>
    </row>
    <row r="10" spans="1:9" ht="15.75" customHeight="1" x14ac:dyDescent="0.25">
      <c r="A10" s="74">
        <f t="shared" si="3"/>
        <v>2029</v>
      </c>
      <c r="B10" s="40"/>
      <c r="C10" s="41"/>
      <c r="D10" s="41"/>
      <c r="E10" s="41"/>
      <c r="F10" s="41"/>
      <c r="G10" s="10">
        <f t="shared" si="0"/>
        <v>0</v>
      </c>
      <c r="H10" s="10">
        <f t="shared" si="1"/>
        <v>0</v>
      </c>
      <c r="I10" s="10">
        <f t="shared" si="2"/>
        <v>0</v>
      </c>
    </row>
    <row r="11" spans="1:9" ht="15.75" customHeight="1" x14ac:dyDescent="0.25">
      <c r="A11" s="74">
        <f t="shared" si="3"/>
        <v>2030</v>
      </c>
      <c r="B11" s="40"/>
      <c r="C11" s="41"/>
      <c r="D11" s="41"/>
      <c r="E11" s="41"/>
      <c r="F11" s="41"/>
      <c r="G11" s="10">
        <f t="shared" si="0"/>
        <v>0</v>
      </c>
      <c r="H11" s="10">
        <f t="shared" si="1"/>
        <v>0</v>
      </c>
      <c r="I11" s="10">
        <f t="shared" si="2"/>
        <v>0</v>
      </c>
    </row>
    <row r="12" spans="1:9" ht="15.75" customHeight="1" x14ac:dyDescent="0.25">
      <c r="A12" s="74" t="str">
        <f t="shared" si="3"/>
        <v/>
      </c>
      <c r="B12" s="40">
        <v>2580000</v>
      </c>
      <c r="C12" s="41">
        <v>4185562</v>
      </c>
      <c r="D12" s="41">
        <v>6545116</v>
      </c>
      <c r="E12" s="41">
        <v>4597739</v>
      </c>
      <c r="F12" s="41">
        <v>3255252</v>
      </c>
      <c r="G12" s="10">
        <f t="shared" si="0"/>
        <v>18583669</v>
      </c>
      <c r="H12" s="10">
        <f t="shared" si="1"/>
        <v>2580000</v>
      </c>
      <c r="I12" s="10">
        <f t="shared" si="2"/>
        <v>16003669</v>
      </c>
    </row>
    <row r="13" spans="1:9" ht="15.75" customHeight="1" x14ac:dyDescent="0.25">
      <c r="A13" s="74" t="str">
        <f t="shared" si="3"/>
        <v/>
      </c>
      <c r="B13" s="40">
        <v>2630000</v>
      </c>
      <c r="C13" s="41">
        <v>4309237</v>
      </c>
      <c r="D13" s="41">
        <v>6776307</v>
      </c>
      <c r="E13" s="41">
        <v>4722286</v>
      </c>
      <c r="F13" s="41">
        <v>3366750</v>
      </c>
      <c r="G13" s="10">
        <f t="shared" si="0"/>
        <v>19174580</v>
      </c>
      <c r="H13" s="10">
        <f t="shared" si="1"/>
        <v>2630000</v>
      </c>
      <c r="I13" s="10">
        <f t="shared" si="2"/>
        <v>16544580</v>
      </c>
    </row>
    <row r="14" spans="1:9" ht="15.75" customHeight="1" x14ac:dyDescent="0.25">
      <c r="A14" s="74" t="str">
        <f t="shared" si="3"/>
        <v/>
      </c>
      <c r="B14" s="40">
        <v>2690000</v>
      </c>
      <c r="C14" s="41">
        <v>4430738</v>
      </c>
      <c r="D14" s="41">
        <v>7008703</v>
      </c>
      <c r="E14" s="41">
        <v>4856898</v>
      </c>
      <c r="F14" s="41">
        <v>3479917</v>
      </c>
      <c r="G14" s="10">
        <f t="shared" si="0"/>
        <v>19776256</v>
      </c>
      <c r="H14" s="10">
        <f t="shared" si="1"/>
        <v>2690000</v>
      </c>
      <c r="I14" s="10">
        <f t="shared" si="2"/>
        <v>17086256</v>
      </c>
    </row>
    <row r="15" spans="1:9" ht="15.75" customHeight="1" x14ac:dyDescent="0.25">
      <c r="A15" s="74" t="str">
        <f t="shared" si="3"/>
        <v/>
      </c>
      <c r="B15" s="40">
        <v>2740000</v>
      </c>
      <c r="C15" s="41">
        <v>4546624</v>
      </c>
      <c r="D15" s="41">
        <v>7239465</v>
      </c>
      <c r="E15" s="41">
        <v>5005361</v>
      </c>
      <c r="F15" s="41">
        <v>3595278</v>
      </c>
      <c r="G15" s="10">
        <f t="shared" si="0"/>
        <v>20386728</v>
      </c>
      <c r="H15" s="10">
        <f t="shared" si="1"/>
        <v>2740000</v>
      </c>
      <c r="I15" s="10">
        <f t="shared" si="2"/>
        <v>17646728</v>
      </c>
    </row>
    <row r="16" spans="1:9" ht="15.75" customHeight="1" x14ac:dyDescent="0.25">
      <c r="A16" s="74" t="str">
        <f t="shared" si="3"/>
        <v/>
      </c>
      <c r="B16" s="40"/>
      <c r="C16" s="41"/>
      <c r="D16" s="41"/>
      <c r="E16" s="41"/>
      <c r="F16" s="41"/>
      <c r="G16" s="10">
        <f t="shared" si="0"/>
        <v>0</v>
      </c>
      <c r="H16" s="10">
        <f t="shared" si="1"/>
        <v>0</v>
      </c>
      <c r="I16" s="10">
        <f t="shared" si="2"/>
        <v>0</v>
      </c>
    </row>
    <row r="17" spans="1:9" ht="15.75" customHeight="1" x14ac:dyDescent="0.25">
      <c r="A17" s="74" t="str">
        <f t="shared" si="3"/>
        <v/>
      </c>
      <c r="B17" s="40"/>
      <c r="C17" s="41"/>
      <c r="E17" s="41"/>
      <c r="F17" s="41"/>
      <c r="G17" s="10">
        <f t="shared" si="0"/>
        <v>0</v>
      </c>
      <c r="H17" s="10">
        <f t="shared" si="1"/>
        <v>0</v>
      </c>
      <c r="I17" s="10">
        <f t="shared" si="2"/>
        <v>0</v>
      </c>
    </row>
    <row r="18" spans="1:9" ht="15.75" customHeight="1" x14ac:dyDescent="0.25">
      <c r="A18" s="74" t="str">
        <f t="shared" si="3"/>
        <v/>
      </c>
      <c r="B18" s="40"/>
      <c r="C18" s="41"/>
      <c r="D18" s="41"/>
      <c r="E18" s="41"/>
      <c r="F18" s="41"/>
      <c r="G18" s="10">
        <f t="shared" ref="G18:G40" si="4">C18+D18+E18+F18</f>
        <v>0</v>
      </c>
      <c r="H18" s="10">
        <f t="shared" si="1"/>
        <v>0</v>
      </c>
      <c r="I18" s="10">
        <f t="shared" si="2"/>
        <v>0</v>
      </c>
    </row>
    <row r="19" spans="1:9" ht="15.75" customHeight="1" x14ac:dyDescent="0.25">
      <c r="A19" s="74" t="str">
        <f t="shared" si="3"/>
        <v/>
      </c>
      <c r="B19" s="40"/>
      <c r="C19" s="41"/>
      <c r="D19" s="41"/>
      <c r="E19" s="41"/>
      <c r="F19" s="41"/>
      <c r="G19" s="10">
        <f t="shared" si="4"/>
        <v>0</v>
      </c>
      <c r="H19" s="10">
        <f t="shared" si="1"/>
        <v>0</v>
      </c>
      <c r="I19" s="10">
        <f t="shared" si="2"/>
        <v>0</v>
      </c>
    </row>
    <row r="20" spans="1:9" ht="15.75" customHeight="1" x14ac:dyDescent="0.25">
      <c r="A20" s="74" t="str">
        <f t="shared" si="3"/>
        <v/>
      </c>
      <c r="B20" s="40"/>
      <c r="C20" s="41"/>
      <c r="D20" s="41"/>
      <c r="E20" s="41"/>
      <c r="F20" s="41"/>
      <c r="G20" s="10">
        <f t="shared" si="4"/>
        <v>0</v>
      </c>
      <c r="H20" s="10">
        <f t="shared" si="1"/>
        <v>0</v>
      </c>
      <c r="I20" s="10">
        <f t="shared" si="2"/>
        <v>0</v>
      </c>
    </row>
    <row r="21" spans="1:9" ht="15.75" customHeight="1" x14ac:dyDescent="0.25">
      <c r="A21" s="74" t="str">
        <f t="shared" si="3"/>
        <v/>
      </c>
      <c r="B21" s="40"/>
      <c r="C21" s="41"/>
      <c r="D21" s="41"/>
      <c r="E21" s="41"/>
      <c r="F21" s="41"/>
      <c r="G21" s="10">
        <f t="shared" si="4"/>
        <v>0</v>
      </c>
      <c r="H21" s="10">
        <f t="shared" si="1"/>
        <v>0</v>
      </c>
      <c r="I21" s="10">
        <f t="shared" si="2"/>
        <v>0</v>
      </c>
    </row>
    <row r="22" spans="1:9" ht="15.75" customHeight="1" x14ac:dyDescent="0.25">
      <c r="A22" s="74" t="str">
        <f t="shared" si="3"/>
        <v/>
      </c>
      <c r="B22" s="40"/>
      <c r="C22" s="41"/>
      <c r="D22" s="41"/>
      <c r="E22" s="41"/>
      <c r="F22" s="41"/>
      <c r="G22" s="10">
        <f t="shared" si="4"/>
        <v>0</v>
      </c>
      <c r="H22" s="10">
        <f t="shared" si="1"/>
        <v>0</v>
      </c>
      <c r="I22" s="10">
        <f t="shared" si="2"/>
        <v>0</v>
      </c>
    </row>
    <row r="23" spans="1:9" ht="15.75" customHeight="1" x14ac:dyDescent="0.25">
      <c r="A23" s="74" t="str">
        <f t="shared" si="3"/>
        <v/>
      </c>
      <c r="B23" s="40"/>
      <c r="C23" s="41"/>
      <c r="D23" s="41"/>
      <c r="E23" s="41"/>
      <c r="F23" s="41"/>
      <c r="G23" s="10">
        <f t="shared" si="4"/>
        <v>0</v>
      </c>
      <c r="H23" s="10">
        <f t="shared" si="1"/>
        <v>0</v>
      </c>
      <c r="I23" s="10">
        <f t="shared" si="2"/>
        <v>0</v>
      </c>
    </row>
    <row r="24" spans="1:9" ht="15.75" customHeight="1" x14ac:dyDescent="0.25">
      <c r="A24" s="74" t="str">
        <f t="shared" si="3"/>
        <v/>
      </c>
      <c r="B24" s="40"/>
      <c r="C24" s="41"/>
      <c r="D24" s="41"/>
      <c r="E24" s="41"/>
      <c r="F24" s="41"/>
      <c r="G24" s="10">
        <f t="shared" si="4"/>
        <v>0</v>
      </c>
      <c r="H24" s="10">
        <f t="shared" si="1"/>
        <v>0</v>
      </c>
      <c r="I24" s="10">
        <f t="shared" si="2"/>
        <v>0</v>
      </c>
    </row>
    <row r="25" spans="1:9" ht="15.75" customHeight="1" x14ac:dyDescent="0.25">
      <c r="A25" s="74" t="str">
        <f t="shared" si="3"/>
        <v/>
      </c>
      <c r="B25" s="40"/>
      <c r="C25" s="41"/>
      <c r="D25" s="41"/>
      <c r="E25" s="41"/>
      <c r="F25" s="41"/>
      <c r="G25" s="10">
        <f t="shared" si="4"/>
        <v>0</v>
      </c>
      <c r="H25" s="10">
        <f t="shared" si="1"/>
        <v>0</v>
      </c>
      <c r="I25" s="10">
        <f t="shared" si="2"/>
        <v>0</v>
      </c>
    </row>
    <row r="26" spans="1:9" ht="15.75" customHeight="1" x14ac:dyDescent="0.25">
      <c r="A26" s="74" t="str">
        <f t="shared" si="3"/>
        <v/>
      </c>
      <c r="B26" s="40"/>
      <c r="C26" s="41"/>
      <c r="D26" s="41"/>
      <c r="E26" s="41"/>
      <c r="F26" s="41"/>
      <c r="G26" s="10">
        <f t="shared" si="4"/>
        <v>0</v>
      </c>
      <c r="H26" s="10">
        <f t="shared" si="1"/>
        <v>0</v>
      </c>
      <c r="I26" s="10">
        <f t="shared" si="2"/>
        <v>0</v>
      </c>
    </row>
    <row r="27" spans="1:9" ht="15.75" customHeight="1" x14ac:dyDescent="0.25">
      <c r="A27" s="74" t="str">
        <f t="shared" si="3"/>
        <v/>
      </c>
      <c r="B27" s="40"/>
      <c r="C27" s="41"/>
      <c r="D27" s="41"/>
      <c r="E27" s="41"/>
      <c r="F27" s="41"/>
      <c r="G27" s="10">
        <f t="shared" si="4"/>
        <v>0</v>
      </c>
      <c r="H27" s="10">
        <f t="shared" si="1"/>
        <v>0</v>
      </c>
      <c r="I27" s="10">
        <f t="shared" si="2"/>
        <v>0</v>
      </c>
    </row>
    <row r="28" spans="1:9" ht="15.75" customHeight="1" x14ac:dyDescent="0.25">
      <c r="A28" s="74" t="str">
        <f t="shared" si="3"/>
        <v/>
      </c>
      <c r="B28" s="40"/>
      <c r="C28" s="41"/>
      <c r="D28" s="41"/>
      <c r="E28" s="41"/>
      <c r="F28" s="41"/>
      <c r="G28" s="10">
        <f t="shared" si="4"/>
        <v>0</v>
      </c>
      <c r="H28" s="10">
        <f t="shared" si="1"/>
        <v>0</v>
      </c>
      <c r="I28" s="10">
        <f t="shared" si="2"/>
        <v>0</v>
      </c>
    </row>
    <row r="29" spans="1:9" ht="15.75" customHeight="1" x14ac:dyDescent="0.25">
      <c r="A29" s="74" t="str">
        <f t="shared" si="3"/>
        <v/>
      </c>
      <c r="B29" s="40"/>
      <c r="C29" s="41"/>
      <c r="D29" s="41"/>
      <c r="E29" s="41"/>
      <c r="F29" s="41"/>
      <c r="G29" s="10">
        <f t="shared" si="4"/>
        <v>0</v>
      </c>
      <c r="H29" s="10">
        <f t="shared" si="1"/>
        <v>0</v>
      </c>
      <c r="I29" s="10">
        <f t="shared" si="2"/>
        <v>0</v>
      </c>
    </row>
    <row r="30" spans="1:9" ht="15.75" customHeight="1" x14ac:dyDescent="0.25">
      <c r="A30" s="74" t="str">
        <f t="shared" si="3"/>
        <v/>
      </c>
      <c r="B30" s="40"/>
      <c r="C30" s="41"/>
      <c r="D30" s="41"/>
      <c r="E30" s="41"/>
      <c r="F30" s="41"/>
      <c r="G30" s="10">
        <f t="shared" si="4"/>
        <v>0</v>
      </c>
      <c r="H30" s="10">
        <f t="shared" si="1"/>
        <v>0</v>
      </c>
      <c r="I30" s="10">
        <f t="shared" si="2"/>
        <v>0</v>
      </c>
    </row>
    <row r="31" spans="1:9" ht="15.75" customHeight="1" x14ac:dyDescent="0.25">
      <c r="A31" s="74" t="str">
        <f t="shared" si="3"/>
        <v/>
      </c>
      <c r="B31" s="40"/>
      <c r="C31" s="41"/>
      <c r="D31" s="41"/>
      <c r="E31" s="41"/>
      <c r="F31" s="41"/>
      <c r="G31" s="10">
        <f t="shared" si="4"/>
        <v>0</v>
      </c>
      <c r="H31" s="10">
        <f t="shared" si="1"/>
        <v>0</v>
      </c>
      <c r="I31" s="10">
        <f t="shared" si="2"/>
        <v>0</v>
      </c>
    </row>
    <row r="32" spans="1:9" ht="15.75" customHeight="1" x14ac:dyDescent="0.25">
      <c r="A32" s="74" t="str">
        <f t="shared" si="3"/>
        <v/>
      </c>
      <c r="B32" s="40"/>
      <c r="C32" s="41"/>
      <c r="D32" s="41"/>
      <c r="E32" s="41"/>
      <c r="F32" s="41"/>
      <c r="G32" s="10">
        <f t="shared" si="4"/>
        <v>0</v>
      </c>
      <c r="H32" s="10">
        <f t="shared" si="1"/>
        <v>0</v>
      </c>
      <c r="I32" s="10">
        <f t="shared" si="2"/>
        <v>0</v>
      </c>
    </row>
    <row r="33" spans="1:9" ht="15.75" customHeight="1" x14ac:dyDescent="0.25">
      <c r="A33" s="74" t="str">
        <f t="shared" si="3"/>
        <v/>
      </c>
      <c r="B33" s="40"/>
      <c r="C33" s="41"/>
      <c r="D33" s="41"/>
      <c r="E33" s="41"/>
      <c r="F33" s="41"/>
      <c r="G33" s="10">
        <f t="shared" si="4"/>
        <v>0</v>
      </c>
      <c r="H33" s="10">
        <f t="shared" si="1"/>
        <v>0</v>
      </c>
      <c r="I33" s="10">
        <f t="shared" si="2"/>
        <v>0</v>
      </c>
    </row>
    <row r="34" spans="1:9" ht="15.75" customHeight="1" x14ac:dyDescent="0.25">
      <c r="A34" s="74" t="str">
        <f t="shared" si="3"/>
        <v/>
      </c>
      <c r="B34" s="40"/>
      <c r="C34" s="41"/>
      <c r="D34" s="41"/>
      <c r="E34" s="41"/>
      <c r="F34" s="41"/>
      <c r="G34" s="10">
        <f t="shared" si="4"/>
        <v>0</v>
      </c>
      <c r="H34" s="10">
        <f t="shared" si="1"/>
        <v>0</v>
      </c>
      <c r="I34" s="10">
        <f t="shared" si="2"/>
        <v>0</v>
      </c>
    </row>
    <row r="35" spans="1:9" ht="15.75" customHeight="1" x14ac:dyDescent="0.25">
      <c r="A35" s="74" t="str">
        <f t="shared" si="3"/>
        <v/>
      </c>
      <c r="B35" s="40"/>
      <c r="C35" s="41"/>
      <c r="D35" s="41"/>
      <c r="E35" s="41"/>
      <c r="F35" s="41"/>
      <c r="G35" s="10">
        <f t="shared" si="4"/>
        <v>0</v>
      </c>
      <c r="H35" s="10">
        <f t="shared" si="1"/>
        <v>0</v>
      </c>
      <c r="I35" s="10">
        <f t="shared" si="2"/>
        <v>0</v>
      </c>
    </row>
    <row r="36" spans="1:9" ht="15.75" customHeight="1" x14ac:dyDescent="0.25">
      <c r="A36" s="74" t="str">
        <f t="shared" si="3"/>
        <v/>
      </c>
      <c r="B36" s="40"/>
      <c r="C36" s="41"/>
      <c r="D36" s="41"/>
      <c r="E36" s="41"/>
      <c r="F36" s="41"/>
      <c r="G36" s="10">
        <f t="shared" si="4"/>
        <v>0</v>
      </c>
      <c r="H36" s="10">
        <f t="shared" si="1"/>
        <v>0</v>
      </c>
      <c r="I36" s="10">
        <f t="shared" si="2"/>
        <v>0</v>
      </c>
    </row>
    <row r="37" spans="1:9" ht="15.75" customHeight="1" x14ac:dyDescent="0.25">
      <c r="A37" s="74" t="str">
        <f t="shared" si="3"/>
        <v/>
      </c>
      <c r="B37" s="40"/>
      <c r="C37" s="41"/>
      <c r="D37" s="41"/>
      <c r="E37" s="41"/>
      <c r="F37" s="41"/>
      <c r="G37" s="10">
        <f t="shared" si="4"/>
        <v>0</v>
      </c>
      <c r="H37" s="10">
        <f t="shared" si="1"/>
        <v>0</v>
      </c>
      <c r="I37" s="10">
        <f t="shared" si="2"/>
        <v>0</v>
      </c>
    </row>
    <row r="38" spans="1:9" ht="15.75" customHeight="1" x14ac:dyDescent="0.25">
      <c r="A38" s="74" t="str">
        <f t="shared" si="3"/>
        <v/>
      </c>
      <c r="B38" s="40"/>
      <c r="C38" s="41"/>
      <c r="D38" s="41"/>
      <c r="E38" s="41"/>
      <c r="F38" s="41"/>
      <c r="G38" s="10">
        <f t="shared" si="4"/>
        <v>0</v>
      </c>
      <c r="H38" s="10">
        <f t="shared" si="1"/>
        <v>0</v>
      </c>
      <c r="I38" s="10">
        <f t="shared" si="2"/>
        <v>0</v>
      </c>
    </row>
    <row r="39" spans="1:9" ht="15.75" customHeight="1" x14ac:dyDescent="0.25">
      <c r="A39" s="74" t="str">
        <f t="shared" si="3"/>
        <v/>
      </c>
      <c r="B39" s="40"/>
      <c r="C39" s="41"/>
      <c r="D39" s="41"/>
      <c r="E39" s="41"/>
      <c r="F39" s="41"/>
      <c r="G39" s="10">
        <f t="shared" si="4"/>
        <v>0</v>
      </c>
      <c r="H39" s="10">
        <f t="shared" si="1"/>
        <v>0</v>
      </c>
      <c r="I39" s="10">
        <f t="shared" si="2"/>
        <v>0</v>
      </c>
    </row>
    <row r="40" spans="1:9" ht="15.75" customHeight="1" x14ac:dyDescent="0.25">
      <c r="A40" s="74" t="str">
        <f t="shared" si="3"/>
        <v/>
      </c>
      <c r="B40" s="40"/>
      <c r="C40" s="41"/>
      <c r="D40" s="41"/>
      <c r="E40" s="41"/>
      <c r="F40" s="41"/>
      <c r="G40" s="10">
        <f t="shared" si="4"/>
        <v>0</v>
      </c>
      <c r="H40" s="10">
        <f t="shared" si="1"/>
        <v>0</v>
      </c>
      <c r="I40" s="10">
        <f t="shared" si="2"/>
        <v>0</v>
      </c>
    </row>
  </sheetData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102" customWidth="1"/>
    <col min="2" max="2" width="15" style="102" customWidth="1"/>
    <col min="3" max="3" width="14.6640625" style="102" customWidth="1"/>
    <col min="4" max="8" width="12.77734375" style="102" customWidth="1"/>
    <col min="9" max="16384" width="12.77734375" style="102"/>
  </cols>
  <sheetData>
    <row r="1" spans="1:10" x14ac:dyDescent="0.25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x14ac:dyDescent="0.25">
      <c r="A2" s="57" t="s">
        <v>232</v>
      </c>
      <c r="B2" s="104" t="s">
        <v>90</v>
      </c>
      <c r="C2" s="102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5"/>
      <c r="C3" s="102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05"/>
      <c r="C4" s="102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04" t="s">
        <v>67</v>
      </c>
      <c r="C5" s="102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5"/>
      <c r="C6" s="102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5"/>
      <c r="C7" s="102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4" t="s">
        <v>77</v>
      </c>
      <c r="C8" s="102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5"/>
      <c r="C9" s="102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5"/>
      <c r="C10" s="102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4" t="s">
        <v>78</v>
      </c>
      <c r="C11" s="102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5"/>
      <c r="C12" s="102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5"/>
      <c r="C13" s="102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4" t="s">
        <v>79</v>
      </c>
      <c r="C14" s="102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5"/>
      <c r="C15" s="102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5"/>
      <c r="C16" s="102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149</v>
      </c>
      <c r="C17" s="102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57" t="s">
        <v>233</v>
      </c>
      <c r="B19" s="104" t="s">
        <v>90</v>
      </c>
      <c r="C19" s="102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5"/>
      <c r="C20" s="102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5"/>
      <c r="C21" s="102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4" t="s">
        <v>67</v>
      </c>
      <c r="C22" s="102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5"/>
      <c r="C23" s="102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5"/>
      <c r="C24" s="102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4" t="s">
        <v>77</v>
      </c>
      <c r="C25" s="102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5"/>
      <c r="C26" s="102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5"/>
      <c r="C27" s="102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4" t="s">
        <v>78</v>
      </c>
      <c r="C28" s="102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5"/>
      <c r="C29" s="102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5"/>
      <c r="C30" s="102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4" t="s">
        <v>79</v>
      </c>
      <c r="C31" s="102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5"/>
      <c r="C32" s="102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5"/>
      <c r="C33" s="102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149</v>
      </c>
      <c r="C34" s="102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59" t="s">
        <v>234</v>
      </c>
      <c r="B36" s="104" t="s">
        <v>90</v>
      </c>
      <c r="C36" s="102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5"/>
      <c r="C37" s="102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5"/>
      <c r="C38" s="102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4" t="s">
        <v>67</v>
      </c>
      <c r="C39" s="102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5"/>
      <c r="C40" s="102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5"/>
      <c r="C41" s="102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4" t="s">
        <v>77</v>
      </c>
      <c r="C42" s="102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5"/>
      <c r="C43" s="102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5"/>
      <c r="C44" s="102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4" t="s">
        <v>78</v>
      </c>
      <c r="C45" s="102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5"/>
      <c r="C46" s="102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5"/>
      <c r="C47" s="102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4" t="s">
        <v>79</v>
      </c>
      <c r="C48" s="102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5"/>
      <c r="C49" s="102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5"/>
      <c r="C50" s="102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149</v>
      </c>
      <c r="C51" s="102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3" t="s">
        <v>235</v>
      </c>
      <c r="B53" s="93"/>
      <c r="C53" s="93"/>
      <c r="D53" s="93"/>
      <c r="E53" s="93"/>
      <c r="F53" s="93"/>
      <c r="G53" s="93"/>
      <c r="H53" s="93"/>
    </row>
    <row r="54" spans="1:8" x14ac:dyDescent="0.25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x14ac:dyDescent="0.25">
      <c r="A55" s="57" t="s">
        <v>236</v>
      </c>
      <c r="B55" s="104" t="s">
        <v>90</v>
      </c>
      <c r="C55" s="102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5"/>
      <c r="C56" s="102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5"/>
      <c r="C57" s="102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4" t="s">
        <v>67</v>
      </c>
      <c r="C58" s="102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5"/>
      <c r="C59" s="102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5"/>
      <c r="C60" s="102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4" t="s">
        <v>77</v>
      </c>
      <c r="C61" s="102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5"/>
      <c r="C62" s="102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5"/>
      <c r="C63" s="102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4" t="s">
        <v>78</v>
      </c>
      <c r="C64" s="102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5"/>
      <c r="C65" s="102" t="s">
        <v>146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5"/>
      <c r="C66" s="102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4" t="s">
        <v>79</v>
      </c>
      <c r="C67" s="102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5"/>
      <c r="C68" s="102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5"/>
      <c r="C69" s="102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149</v>
      </c>
      <c r="C70" s="102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57" t="s">
        <v>237</v>
      </c>
      <c r="B72" s="104" t="s">
        <v>90</v>
      </c>
      <c r="C72" s="102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5"/>
      <c r="C73" s="102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5"/>
      <c r="C74" s="102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4" t="s">
        <v>67</v>
      </c>
      <c r="C75" s="102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5"/>
      <c r="C76" s="102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5"/>
      <c r="C77" s="102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4" t="s">
        <v>77</v>
      </c>
      <c r="C78" s="102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5"/>
      <c r="C79" s="102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5"/>
      <c r="C80" s="102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4" t="s">
        <v>78</v>
      </c>
      <c r="C81" s="102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5"/>
      <c r="C82" s="102" t="s">
        <v>146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5"/>
      <c r="C83" s="102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4" t="s">
        <v>79</v>
      </c>
      <c r="C84" s="102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5"/>
      <c r="C85" s="102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5"/>
      <c r="C86" s="102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149</v>
      </c>
      <c r="C87" s="102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59" t="s">
        <v>238</v>
      </c>
      <c r="B89" s="104" t="s">
        <v>90</v>
      </c>
      <c r="C89" s="102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5"/>
      <c r="C90" s="102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5"/>
      <c r="C91" s="102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4" t="s">
        <v>67</v>
      </c>
      <c r="C92" s="102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5"/>
      <c r="C93" s="102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5"/>
      <c r="C94" s="102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4" t="s">
        <v>77</v>
      </c>
      <c r="C95" s="102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5"/>
      <c r="C96" s="102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5"/>
      <c r="C97" s="102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4" t="s">
        <v>78</v>
      </c>
      <c r="C98" s="102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5"/>
      <c r="C99" s="102" t="s">
        <v>146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5"/>
      <c r="C100" s="102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4" t="s">
        <v>79</v>
      </c>
      <c r="C101" s="102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5"/>
      <c r="C102" s="102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5"/>
      <c r="C103" s="102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149</v>
      </c>
      <c r="C104" s="102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3" t="s">
        <v>239</v>
      </c>
      <c r="B106" s="93"/>
      <c r="C106" s="93"/>
      <c r="D106" s="93"/>
      <c r="E106" s="93"/>
      <c r="F106" s="93"/>
      <c r="G106" s="93"/>
      <c r="H106" s="93"/>
    </row>
    <row r="107" spans="1:8" x14ac:dyDescent="0.25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x14ac:dyDescent="0.25">
      <c r="A108" s="57" t="s">
        <v>240</v>
      </c>
      <c r="B108" s="104" t="s">
        <v>90</v>
      </c>
      <c r="C108" s="102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5"/>
      <c r="C109" s="102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5"/>
      <c r="C110" s="102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4" t="s">
        <v>67</v>
      </c>
      <c r="C111" s="102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5"/>
      <c r="C112" s="102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5"/>
      <c r="C113" s="102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4" t="s">
        <v>77</v>
      </c>
      <c r="C114" s="102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5"/>
      <c r="C115" s="102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5"/>
      <c r="C116" s="102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4" t="s">
        <v>78</v>
      </c>
      <c r="C117" s="102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5"/>
      <c r="C118" s="102" t="s">
        <v>146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5"/>
      <c r="C119" s="102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4" t="s">
        <v>79</v>
      </c>
      <c r="C120" s="102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5"/>
      <c r="C121" s="102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5"/>
      <c r="C122" s="102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149</v>
      </c>
      <c r="C123" s="102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57" t="s">
        <v>241</v>
      </c>
      <c r="B125" s="104" t="s">
        <v>90</v>
      </c>
      <c r="C125" s="102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5"/>
      <c r="C126" s="102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5"/>
      <c r="C127" s="102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4" t="s">
        <v>67</v>
      </c>
      <c r="C128" s="102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5"/>
      <c r="C129" s="102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5"/>
      <c r="C130" s="102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4" t="s">
        <v>77</v>
      </c>
      <c r="C131" s="102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5"/>
      <c r="C132" s="102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5"/>
      <c r="C133" s="102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4" t="s">
        <v>78</v>
      </c>
      <c r="C134" s="102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5"/>
      <c r="C135" s="102" t="s">
        <v>146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5"/>
      <c r="C136" s="102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4" t="s">
        <v>79</v>
      </c>
      <c r="C137" s="102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5"/>
      <c r="C138" s="102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5"/>
      <c r="C139" s="102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149</v>
      </c>
      <c r="C140" s="102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59" t="s">
        <v>242</v>
      </c>
      <c r="B142" s="104" t="s">
        <v>90</v>
      </c>
      <c r="C142" s="102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5"/>
      <c r="C143" s="102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5"/>
      <c r="C144" s="102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4" t="s">
        <v>67</v>
      </c>
      <c r="C145" s="102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5"/>
      <c r="C146" s="102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5"/>
      <c r="C147" s="102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4" t="s">
        <v>77</v>
      </c>
      <c r="C148" s="102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5"/>
      <c r="C149" s="102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5"/>
      <c r="C150" s="102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4" t="s">
        <v>78</v>
      </c>
      <c r="C151" s="102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5"/>
      <c r="C152" s="102" t="s">
        <v>146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5"/>
      <c r="C153" s="102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4" t="s">
        <v>79</v>
      </c>
      <c r="C154" s="102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5"/>
      <c r="C155" s="102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5"/>
      <c r="C156" s="102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149</v>
      </c>
      <c r="C157" s="102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102" customWidth="1"/>
    <col min="2" max="2" width="34.109375" style="102" customWidth="1"/>
    <col min="3" max="3" width="11.33203125" style="102" bestFit="1" customWidth="1"/>
    <col min="4" max="4" width="11.88671875" style="102" customWidth="1"/>
    <col min="5" max="6" width="15" style="102" customWidth="1"/>
    <col min="7" max="11" width="16.109375" style="102" customWidth="1"/>
    <col min="12" max="16384" width="16.109375" style="102"/>
  </cols>
  <sheetData>
    <row r="1" spans="1:6" s="69" customFormat="1" ht="18.75" customHeight="1" x14ac:dyDescent="0.25">
      <c r="A1" s="60" t="s">
        <v>243</v>
      </c>
    </row>
    <row r="2" spans="1:6" ht="15.75" customHeight="1" x14ac:dyDescent="0.25">
      <c r="B2" s="79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25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4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4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4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4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25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69" customFormat="1" ht="15" customHeight="1" x14ac:dyDescent="0.25">
      <c r="A11" s="60" t="s">
        <v>246</v>
      </c>
      <c r="C11" s="67"/>
      <c r="D11" s="68"/>
      <c r="E11" s="68"/>
      <c r="F11" s="68"/>
    </row>
    <row r="12" spans="1:6" ht="15.75" customHeight="1" x14ac:dyDescent="0.25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0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0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0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57"/>
      <c r="B16" s="70"/>
      <c r="C16" s="71"/>
      <c r="D16" s="58"/>
      <c r="E16" s="58"/>
      <c r="F16" s="58"/>
    </row>
    <row r="17" spans="1:6" ht="15.75" customHeight="1" x14ac:dyDescent="0.25">
      <c r="A17" s="57" t="s">
        <v>249</v>
      </c>
      <c r="B17" s="63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4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4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4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4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4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4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4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0"/>
    </row>
    <row r="27" spans="1:6" ht="15.75" customHeight="1" x14ac:dyDescent="0.25">
      <c r="A27" s="93" t="s">
        <v>235</v>
      </c>
      <c r="B27" s="94"/>
      <c r="C27" s="95"/>
      <c r="D27" s="96"/>
      <c r="E27" s="96"/>
      <c r="F27" s="96"/>
    </row>
    <row r="28" spans="1:6" s="69" customFormat="1" ht="18.75" customHeight="1" x14ac:dyDescent="0.25">
      <c r="A28" s="60" t="s">
        <v>243</v>
      </c>
    </row>
    <row r="29" spans="1:6" ht="15.75" customHeight="1" x14ac:dyDescent="0.25">
      <c r="B29" s="79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25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4" t="s">
        <v>26</v>
      </c>
      <c r="C31" s="92">
        <f t="shared" ref="C31:F34" si="0">C4*0.7</f>
        <v>0.7</v>
      </c>
      <c r="D31" s="92">
        <f t="shared" si="0"/>
        <v>0.7</v>
      </c>
      <c r="E31" s="92">
        <f t="shared" si="0"/>
        <v>0.7</v>
      </c>
      <c r="F31" s="92">
        <f t="shared" si="0"/>
        <v>0.7</v>
      </c>
    </row>
    <row r="32" spans="1:6" ht="15.75" customHeight="1" x14ac:dyDescent="0.25">
      <c r="B32" s="74" t="s">
        <v>27</v>
      </c>
      <c r="C32" s="92">
        <f t="shared" si="0"/>
        <v>0.7</v>
      </c>
      <c r="D32" s="92">
        <f t="shared" si="0"/>
        <v>0.98699999999999988</v>
      </c>
      <c r="E32" s="92">
        <f t="shared" si="0"/>
        <v>1.0429999999999999</v>
      </c>
      <c r="F32" s="92">
        <f t="shared" si="0"/>
        <v>2.1209999999999996</v>
      </c>
    </row>
    <row r="33" spans="1:6" ht="15.75" customHeight="1" x14ac:dyDescent="0.25">
      <c r="B33" s="74" t="s">
        <v>28</v>
      </c>
      <c r="C33" s="92">
        <f t="shared" si="0"/>
        <v>0.7</v>
      </c>
      <c r="D33" s="92">
        <f t="shared" si="0"/>
        <v>0.82599999999999996</v>
      </c>
      <c r="E33" s="92">
        <f t="shared" si="0"/>
        <v>0.77</v>
      </c>
      <c r="F33" s="92">
        <f t="shared" si="0"/>
        <v>1.2389999999999999</v>
      </c>
    </row>
    <row r="34" spans="1:6" ht="15.75" customHeight="1" x14ac:dyDescent="0.25">
      <c r="B34" s="74" t="s">
        <v>29</v>
      </c>
      <c r="C34" s="92">
        <f t="shared" si="0"/>
        <v>0.7</v>
      </c>
      <c r="D34" s="92">
        <f t="shared" si="0"/>
        <v>0.7</v>
      </c>
      <c r="E34" s="92">
        <f t="shared" si="0"/>
        <v>0.7</v>
      </c>
      <c r="F34" s="92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25">
      <c r="A36" s="57" t="s">
        <v>251</v>
      </c>
      <c r="C36" s="92">
        <f>C9*0.7</f>
        <v>0.7</v>
      </c>
      <c r="D36" s="92">
        <f>D9*0.7</f>
        <v>1.071</v>
      </c>
      <c r="E36" s="92">
        <f>E9*0.7</f>
        <v>0.92399999999999993</v>
      </c>
      <c r="F36" s="92">
        <f>F9*0.7</f>
        <v>1.071</v>
      </c>
    </row>
    <row r="38" spans="1:6" ht="15.75" customHeight="1" x14ac:dyDescent="0.25">
      <c r="A38" s="60" t="s">
        <v>246</v>
      </c>
      <c r="B38" s="69"/>
      <c r="C38" s="67"/>
      <c r="D38" s="68"/>
      <c r="E38" s="68"/>
      <c r="F38" s="68"/>
    </row>
    <row r="39" spans="1:6" ht="15.75" customHeight="1" x14ac:dyDescent="0.25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0" t="s">
        <v>253</v>
      </c>
      <c r="C40" s="92">
        <f t="shared" ref="C40:F42" si="1">C13*0.7</f>
        <v>0.7</v>
      </c>
      <c r="D40" s="92">
        <f t="shared" si="1"/>
        <v>3.5</v>
      </c>
      <c r="E40" s="92">
        <f t="shared" si="1"/>
        <v>4.4799999999999995</v>
      </c>
      <c r="F40" s="92">
        <f t="shared" si="1"/>
        <v>32.549999999999997</v>
      </c>
    </row>
    <row r="41" spans="1:6" ht="15.75" customHeight="1" x14ac:dyDescent="0.25">
      <c r="B41" s="70" t="s">
        <v>254</v>
      </c>
      <c r="C41" s="92">
        <f t="shared" si="1"/>
        <v>0.7</v>
      </c>
      <c r="D41" s="92">
        <f t="shared" si="1"/>
        <v>1.7639999999999998</v>
      </c>
      <c r="E41" s="92">
        <f t="shared" si="1"/>
        <v>1.3719999999999999</v>
      </c>
      <c r="F41" s="92">
        <f t="shared" si="1"/>
        <v>2.9330000000000003</v>
      </c>
    </row>
    <row r="42" spans="1:6" ht="15.75" customHeight="1" x14ac:dyDescent="0.25">
      <c r="B42" s="70" t="s">
        <v>255</v>
      </c>
      <c r="C42" s="92">
        <f t="shared" si="1"/>
        <v>0.7</v>
      </c>
      <c r="D42" s="92">
        <f t="shared" si="1"/>
        <v>1.7639999999999998</v>
      </c>
      <c r="E42" s="92">
        <f t="shared" si="1"/>
        <v>1.3719999999999999</v>
      </c>
      <c r="F42" s="92">
        <f t="shared" si="1"/>
        <v>2.9330000000000003</v>
      </c>
    </row>
    <row r="43" spans="1:6" ht="15.75" customHeight="1" x14ac:dyDescent="0.25">
      <c r="A43" s="57"/>
      <c r="B43" s="70"/>
      <c r="C43" s="71"/>
      <c r="D43" s="58"/>
      <c r="E43" s="58"/>
      <c r="F43" s="58"/>
    </row>
    <row r="44" spans="1:6" ht="15.75" customHeight="1" x14ac:dyDescent="0.25">
      <c r="A44" s="57" t="s">
        <v>256</v>
      </c>
      <c r="B44" s="63"/>
      <c r="C44" s="72"/>
      <c r="D44" s="73"/>
      <c r="E44" s="73"/>
      <c r="F44" s="73"/>
    </row>
    <row r="45" spans="1:6" ht="15.75" customHeight="1" x14ac:dyDescent="0.25">
      <c r="B45" s="74" t="s">
        <v>68</v>
      </c>
      <c r="C45" s="92">
        <f t="shared" ref="C45:F52" si="2">C18*0.7</f>
        <v>0.7</v>
      </c>
      <c r="D45" s="92">
        <f t="shared" si="2"/>
        <v>0.7</v>
      </c>
      <c r="E45" s="92">
        <f t="shared" si="2"/>
        <v>0.7</v>
      </c>
      <c r="F45" s="92">
        <f t="shared" si="2"/>
        <v>0.7</v>
      </c>
    </row>
    <row r="46" spans="1:6" ht="15.75" customHeight="1" x14ac:dyDescent="0.25">
      <c r="B46" s="74" t="s">
        <v>69</v>
      </c>
      <c r="C46" s="92">
        <f t="shared" si="2"/>
        <v>0.7</v>
      </c>
      <c r="D46" s="92">
        <f t="shared" si="2"/>
        <v>1.4489999999999998</v>
      </c>
      <c r="E46" s="92">
        <f t="shared" si="2"/>
        <v>5.613999999999999</v>
      </c>
      <c r="F46" s="92">
        <f t="shared" si="2"/>
        <v>8.0779999999999994</v>
      </c>
    </row>
    <row r="47" spans="1:6" ht="15.75" customHeight="1" x14ac:dyDescent="0.25">
      <c r="B47" s="74" t="s">
        <v>70</v>
      </c>
      <c r="C47" s="92">
        <f t="shared" si="2"/>
        <v>0.7</v>
      </c>
      <c r="D47" s="92">
        <f t="shared" si="2"/>
        <v>1.4489999999999998</v>
      </c>
      <c r="E47" s="92">
        <f t="shared" si="2"/>
        <v>5.613999999999999</v>
      </c>
      <c r="F47" s="92">
        <f t="shared" si="2"/>
        <v>8.0779999999999994</v>
      </c>
    </row>
    <row r="48" spans="1:6" ht="15.75" customHeight="1" x14ac:dyDescent="0.25">
      <c r="B48" s="74" t="s">
        <v>71</v>
      </c>
      <c r="C48" s="92">
        <f t="shared" si="2"/>
        <v>0.7</v>
      </c>
      <c r="D48" s="92">
        <f t="shared" si="2"/>
        <v>1.4489999999999998</v>
      </c>
      <c r="E48" s="92">
        <f t="shared" si="2"/>
        <v>5.613999999999999</v>
      </c>
      <c r="F48" s="92">
        <f t="shared" si="2"/>
        <v>8.0779999999999994</v>
      </c>
    </row>
    <row r="49" spans="1:6" ht="15.75" customHeight="1" x14ac:dyDescent="0.25">
      <c r="B49" s="74" t="s">
        <v>72</v>
      </c>
      <c r="C49" s="92">
        <f t="shared" si="2"/>
        <v>0.7</v>
      </c>
      <c r="D49" s="92">
        <f t="shared" si="2"/>
        <v>0.7</v>
      </c>
      <c r="E49" s="92">
        <f t="shared" si="2"/>
        <v>699.99299999999994</v>
      </c>
      <c r="F49" s="92">
        <f t="shared" si="2"/>
        <v>699.99299999999994</v>
      </c>
    </row>
    <row r="50" spans="1:6" ht="15.75" customHeight="1" x14ac:dyDescent="0.25">
      <c r="B50" s="74" t="s">
        <v>73</v>
      </c>
      <c r="C50" s="92">
        <f t="shared" si="2"/>
        <v>0.7</v>
      </c>
      <c r="D50" s="92">
        <f t="shared" si="2"/>
        <v>0.7</v>
      </c>
      <c r="E50" s="92">
        <f t="shared" si="2"/>
        <v>0.7</v>
      </c>
      <c r="F50" s="92">
        <f t="shared" si="2"/>
        <v>0.7</v>
      </c>
    </row>
    <row r="51" spans="1:6" ht="15.75" customHeight="1" x14ac:dyDescent="0.25">
      <c r="B51" s="74" t="s">
        <v>74</v>
      </c>
      <c r="C51" s="92">
        <f t="shared" si="2"/>
        <v>0.7</v>
      </c>
      <c r="D51" s="92">
        <f t="shared" si="2"/>
        <v>0.7</v>
      </c>
      <c r="E51" s="92">
        <f t="shared" si="2"/>
        <v>0.7</v>
      </c>
      <c r="F51" s="92">
        <f t="shared" si="2"/>
        <v>0.7</v>
      </c>
    </row>
    <row r="52" spans="1:6" ht="15.75" customHeight="1" x14ac:dyDescent="0.25">
      <c r="B52" s="74" t="s">
        <v>75</v>
      </c>
      <c r="C52" s="92">
        <f t="shared" si="2"/>
        <v>0.7</v>
      </c>
      <c r="D52" s="92">
        <f t="shared" si="2"/>
        <v>0.7</v>
      </c>
      <c r="E52" s="92">
        <f t="shared" si="2"/>
        <v>0.7</v>
      </c>
      <c r="F52" s="92">
        <f t="shared" si="2"/>
        <v>0.7</v>
      </c>
    </row>
    <row r="54" spans="1:6" ht="15.75" customHeight="1" x14ac:dyDescent="0.25">
      <c r="A54" s="93" t="s">
        <v>239</v>
      </c>
      <c r="B54" s="94"/>
      <c r="C54" s="95"/>
      <c r="D54" s="96"/>
      <c r="E54" s="96"/>
      <c r="F54" s="96"/>
    </row>
    <row r="55" spans="1:6" s="69" customFormat="1" ht="18.75" customHeight="1" x14ac:dyDescent="0.25">
      <c r="A55" s="60" t="s">
        <v>243</v>
      </c>
    </row>
    <row r="56" spans="1:6" ht="15.75" customHeight="1" x14ac:dyDescent="0.25">
      <c r="B56" s="79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25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4" t="s">
        <v>26</v>
      </c>
      <c r="C58" s="92">
        <f t="shared" ref="C58:F61" si="3">C4*1.3</f>
        <v>1.3</v>
      </c>
      <c r="D58" s="92">
        <f t="shared" si="3"/>
        <v>1.3</v>
      </c>
      <c r="E58" s="92">
        <f t="shared" si="3"/>
        <v>1.3</v>
      </c>
      <c r="F58" s="92">
        <f t="shared" si="3"/>
        <v>1.3</v>
      </c>
    </row>
    <row r="59" spans="1:6" ht="15.75" customHeight="1" x14ac:dyDescent="0.25">
      <c r="B59" s="74" t="s">
        <v>27</v>
      </c>
      <c r="C59" s="92">
        <f t="shared" si="3"/>
        <v>1.3</v>
      </c>
      <c r="D59" s="92">
        <f t="shared" si="3"/>
        <v>1.833</v>
      </c>
      <c r="E59" s="92">
        <f t="shared" si="3"/>
        <v>1.9370000000000001</v>
      </c>
      <c r="F59" s="92">
        <f t="shared" si="3"/>
        <v>3.9390000000000001</v>
      </c>
    </row>
    <row r="60" spans="1:6" ht="15.75" customHeight="1" x14ac:dyDescent="0.25">
      <c r="B60" s="74" t="s">
        <v>28</v>
      </c>
      <c r="C60" s="92">
        <f t="shared" si="3"/>
        <v>1.3</v>
      </c>
      <c r="D60" s="92">
        <f t="shared" si="3"/>
        <v>1.534</v>
      </c>
      <c r="E60" s="92">
        <f t="shared" si="3"/>
        <v>1.4300000000000002</v>
      </c>
      <c r="F60" s="92">
        <f t="shared" si="3"/>
        <v>2.3010000000000002</v>
      </c>
    </row>
    <row r="61" spans="1:6" ht="15.75" customHeight="1" x14ac:dyDescent="0.25">
      <c r="B61" s="74" t="s">
        <v>29</v>
      </c>
      <c r="C61" s="92">
        <f t="shared" si="3"/>
        <v>1.3</v>
      </c>
      <c r="D61" s="92">
        <f t="shared" si="3"/>
        <v>1.3</v>
      </c>
      <c r="E61" s="92">
        <f t="shared" si="3"/>
        <v>1.3</v>
      </c>
      <c r="F61" s="92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25">
      <c r="A63" s="57" t="s">
        <v>258</v>
      </c>
      <c r="C63" s="92">
        <f>C9*1.3</f>
        <v>1.3</v>
      </c>
      <c r="D63" s="92">
        <f>D9*1.3</f>
        <v>1.9890000000000001</v>
      </c>
      <c r="E63" s="92">
        <f>E9*1.3</f>
        <v>1.7160000000000002</v>
      </c>
      <c r="F63" s="92">
        <f>F9*1.3</f>
        <v>1.9890000000000001</v>
      </c>
    </row>
    <row r="65" spans="1:6" ht="15.75" customHeight="1" x14ac:dyDescent="0.25">
      <c r="A65" s="60" t="s">
        <v>246</v>
      </c>
      <c r="B65" s="69"/>
      <c r="C65" s="67"/>
      <c r="D65" s="68"/>
      <c r="E65" s="68"/>
      <c r="F65" s="68"/>
    </row>
    <row r="66" spans="1:6" ht="15.75" customHeight="1" x14ac:dyDescent="0.25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0" t="s">
        <v>260</v>
      </c>
      <c r="C67" s="92">
        <f t="shared" ref="C67:F69" si="4">C13*1.3</f>
        <v>1.3</v>
      </c>
      <c r="D67" s="92">
        <f t="shared" si="4"/>
        <v>6.5</v>
      </c>
      <c r="E67" s="92">
        <f t="shared" si="4"/>
        <v>8.32</v>
      </c>
      <c r="F67" s="92">
        <f t="shared" si="4"/>
        <v>60.45</v>
      </c>
    </row>
    <row r="68" spans="1:6" ht="15.75" customHeight="1" x14ac:dyDescent="0.25">
      <c r="B68" s="70" t="s">
        <v>261</v>
      </c>
      <c r="C68" s="92">
        <f t="shared" si="4"/>
        <v>1.3</v>
      </c>
      <c r="D68" s="92">
        <f t="shared" si="4"/>
        <v>3.2760000000000002</v>
      </c>
      <c r="E68" s="92">
        <f t="shared" si="4"/>
        <v>2.548</v>
      </c>
      <c r="F68" s="92">
        <f t="shared" si="4"/>
        <v>5.447000000000001</v>
      </c>
    </row>
    <row r="69" spans="1:6" ht="15.75" customHeight="1" x14ac:dyDescent="0.25">
      <c r="B69" s="70" t="s">
        <v>262</v>
      </c>
      <c r="C69" s="92">
        <f t="shared" si="4"/>
        <v>1.3</v>
      </c>
      <c r="D69" s="92">
        <f t="shared" si="4"/>
        <v>3.2760000000000002</v>
      </c>
      <c r="E69" s="92">
        <f t="shared" si="4"/>
        <v>2.548</v>
      </c>
      <c r="F69" s="92">
        <f t="shared" si="4"/>
        <v>5.447000000000001</v>
      </c>
    </row>
    <row r="70" spans="1:6" ht="15.75" customHeight="1" x14ac:dyDescent="0.25">
      <c r="A70" s="57"/>
      <c r="B70" s="70"/>
      <c r="C70" s="71"/>
      <c r="D70" s="58"/>
      <c r="E70" s="58"/>
      <c r="F70" s="58"/>
    </row>
    <row r="71" spans="1:6" ht="15.75" customHeight="1" x14ac:dyDescent="0.25">
      <c r="A71" s="57" t="s">
        <v>263</v>
      </c>
      <c r="B71" s="63"/>
      <c r="C71" s="72"/>
      <c r="D71" s="73"/>
      <c r="E71" s="73"/>
      <c r="F71" s="73"/>
    </row>
    <row r="72" spans="1:6" ht="15.75" customHeight="1" x14ac:dyDescent="0.25">
      <c r="B72" s="74" t="s">
        <v>68</v>
      </c>
      <c r="C72" s="92">
        <f t="shared" ref="C72:F79" si="5">C18*1.3</f>
        <v>1.3</v>
      </c>
      <c r="D72" s="92">
        <f t="shared" si="5"/>
        <v>1.3</v>
      </c>
      <c r="E72" s="92">
        <f t="shared" si="5"/>
        <v>1.3</v>
      </c>
      <c r="F72" s="92">
        <f t="shared" si="5"/>
        <v>1.3</v>
      </c>
    </row>
    <row r="73" spans="1:6" ht="15.75" customHeight="1" x14ac:dyDescent="0.25">
      <c r="B73" s="74" t="s">
        <v>69</v>
      </c>
      <c r="C73" s="92">
        <f t="shared" si="5"/>
        <v>1.3</v>
      </c>
      <c r="D73" s="92">
        <f t="shared" si="5"/>
        <v>2.6909999999999998</v>
      </c>
      <c r="E73" s="92">
        <f t="shared" si="5"/>
        <v>10.426</v>
      </c>
      <c r="F73" s="92">
        <f t="shared" si="5"/>
        <v>15.001999999999999</v>
      </c>
    </row>
    <row r="74" spans="1:6" ht="15.75" customHeight="1" x14ac:dyDescent="0.25">
      <c r="B74" s="74" t="s">
        <v>70</v>
      </c>
      <c r="C74" s="92">
        <f t="shared" si="5"/>
        <v>1.3</v>
      </c>
      <c r="D74" s="92">
        <f t="shared" si="5"/>
        <v>2.6909999999999998</v>
      </c>
      <c r="E74" s="92">
        <f t="shared" si="5"/>
        <v>10.426</v>
      </c>
      <c r="F74" s="92">
        <f t="shared" si="5"/>
        <v>15.001999999999999</v>
      </c>
    </row>
    <row r="75" spans="1:6" ht="15.75" customHeight="1" x14ac:dyDescent="0.25">
      <c r="B75" s="74" t="s">
        <v>71</v>
      </c>
      <c r="C75" s="92">
        <f t="shared" si="5"/>
        <v>1.3</v>
      </c>
      <c r="D75" s="92">
        <f t="shared" si="5"/>
        <v>2.6909999999999998</v>
      </c>
      <c r="E75" s="92">
        <f t="shared" si="5"/>
        <v>10.426</v>
      </c>
      <c r="F75" s="92">
        <f t="shared" si="5"/>
        <v>15.001999999999999</v>
      </c>
    </row>
    <row r="76" spans="1:6" ht="15.75" customHeight="1" x14ac:dyDescent="0.25">
      <c r="B76" s="74" t="s">
        <v>72</v>
      </c>
      <c r="C76" s="92">
        <f t="shared" si="5"/>
        <v>1.3</v>
      </c>
      <c r="D76" s="92">
        <f t="shared" si="5"/>
        <v>1.3</v>
      </c>
      <c r="E76" s="92">
        <f t="shared" si="5"/>
        <v>1299.9870000000001</v>
      </c>
      <c r="F76" s="92">
        <f t="shared" si="5"/>
        <v>1299.9870000000001</v>
      </c>
    </row>
    <row r="77" spans="1:6" ht="15.75" customHeight="1" x14ac:dyDescent="0.25">
      <c r="B77" s="74" t="s">
        <v>73</v>
      </c>
      <c r="C77" s="92">
        <f t="shared" si="5"/>
        <v>1.3</v>
      </c>
      <c r="D77" s="92">
        <f t="shared" si="5"/>
        <v>1.3</v>
      </c>
      <c r="E77" s="92">
        <f t="shared" si="5"/>
        <v>1.3</v>
      </c>
      <c r="F77" s="92">
        <f t="shared" si="5"/>
        <v>1.3</v>
      </c>
    </row>
    <row r="78" spans="1:6" ht="15.75" customHeight="1" x14ac:dyDescent="0.25">
      <c r="B78" s="74" t="s">
        <v>74</v>
      </c>
      <c r="C78" s="92">
        <f t="shared" si="5"/>
        <v>1.3</v>
      </c>
      <c r="D78" s="92">
        <f t="shared" si="5"/>
        <v>1.3</v>
      </c>
      <c r="E78" s="92">
        <f t="shared" si="5"/>
        <v>1.3</v>
      </c>
      <c r="F78" s="92">
        <f t="shared" si="5"/>
        <v>1.3</v>
      </c>
    </row>
    <row r="79" spans="1:6" ht="15.75" customHeight="1" x14ac:dyDescent="0.25">
      <c r="B79" s="74" t="s">
        <v>75</v>
      </c>
      <c r="C79" s="92">
        <f t="shared" si="5"/>
        <v>1.3</v>
      </c>
      <c r="D79" s="92">
        <f t="shared" si="5"/>
        <v>1.3</v>
      </c>
      <c r="E79" s="92">
        <f t="shared" si="5"/>
        <v>1.3</v>
      </c>
      <c r="F79" s="92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102" customWidth="1"/>
    <col min="2" max="2" width="26.88671875" style="102" customWidth="1"/>
    <col min="3" max="3" width="18.33203125" style="102" customWidth="1"/>
    <col min="4" max="8" width="14.77734375" style="102" customWidth="1"/>
    <col min="9" max="12" width="15.33203125" style="102" bestFit="1" customWidth="1"/>
    <col min="13" max="16" width="16.88671875" style="102" bestFit="1" customWidth="1"/>
    <col min="17" max="21" width="12.77734375" style="102" customWidth="1"/>
    <col min="22" max="16384" width="12.77734375" style="102"/>
  </cols>
  <sheetData>
    <row r="1" spans="1:16" s="69" customFormat="1" x14ac:dyDescent="0.25">
      <c r="A1" s="60" t="s">
        <v>264</v>
      </c>
    </row>
    <row r="2" spans="1:16" x14ac:dyDescent="0.25">
      <c r="A2" s="77" t="s">
        <v>225</v>
      </c>
      <c r="B2" s="75" t="s">
        <v>265</v>
      </c>
      <c r="C2" s="75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6"/>
      <c r="J2" s="76"/>
      <c r="K2" s="76"/>
      <c r="L2" s="76"/>
      <c r="M2" s="76"/>
      <c r="N2" s="76"/>
      <c r="O2" s="76"/>
      <c r="P2" s="76"/>
    </row>
    <row r="3" spans="1:16" x14ac:dyDescent="0.25">
      <c r="A3" s="57"/>
      <c r="B3" s="102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102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102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102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3.95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102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102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x14ac:dyDescent="0.25">
      <c r="A28" s="60" t="s">
        <v>271</v>
      </c>
    </row>
    <row r="29" spans="1:16" x14ac:dyDescent="0.25">
      <c r="A29" s="77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x14ac:dyDescent="0.25">
      <c r="A30" s="57"/>
      <c r="B30" s="102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102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102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102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102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102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3"/>
      <c r="D54" s="83"/>
    </row>
    <row r="55" spans="1:16" s="69" customFormat="1" x14ac:dyDescent="0.25">
      <c r="A55" s="60" t="s">
        <v>274</v>
      </c>
    </row>
    <row r="56" spans="1:16" ht="26.4" customHeight="1" x14ac:dyDescent="0.25">
      <c r="A56" s="77" t="s">
        <v>111</v>
      </c>
      <c r="B56" s="57" t="s">
        <v>265</v>
      </c>
      <c r="C56" s="79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6"/>
      <c r="M56" s="76"/>
      <c r="N56" s="76"/>
      <c r="O56" s="76"/>
      <c r="P56" s="76"/>
    </row>
    <row r="57" spans="1:16" x14ac:dyDescent="0.25">
      <c r="A57" s="57"/>
      <c r="B57" s="102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7"/>
      <c r="M57" s="77"/>
      <c r="N57" s="77"/>
      <c r="O57" s="77"/>
      <c r="P57" s="77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7"/>
      <c r="M58" s="77"/>
      <c r="N58" s="77"/>
      <c r="O58" s="77"/>
      <c r="P58" s="77"/>
    </row>
    <row r="59" spans="1:16" x14ac:dyDescent="0.25">
      <c r="B59" s="102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7"/>
      <c r="M59" s="77"/>
      <c r="N59" s="77"/>
      <c r="O59" s="77"/>
      <c r="P59" s="77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7"/>
      <c r="M60" s="77"/>
      <c r="N60" s="77"/>
      <c r="O60" s="77"/>
      <c r="P60" s="77"/>
    </row>
    <row r="61" spans="1:16" x14ac:dyDescent="0.25">
      <c r="B61" s="102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7"/>
      <c r="M61" s="77"/>
      <c r="N61" s="77"/>
      <c r="O61" s="77"/>
      <c r="P61" s="77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7"/>
      <c r="M62" s="77"/>
      <c r="N62" s="77"/>
      <c r="O62" s="77"/>
      <c r="P62" s="77"/>
    </row>
    <row r="63" spans="1:16" x14ac:dyDescent="0.25">
      <c r="C63" s="83"/>
      <c r="D63" s="83"/>
    </row>
    <row r="64" spans="1:16" s="69" customFormat="1" x14ac:dyDescent="0.25">
      <c r="A64" s="60" t="s">
        <v>278</v>
      </c>
    </row>
    <row r="65" spans="1:16" ht="26.4" customHeight="1" x14ac:dyDescent="0.25">
      <c r="A65" s="77" t="s">
        <v>118</v>
      </c>
      <c r="B65" s="57" t="s">
        <v>265</v>
      </c>
      <c r="C65" s="79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x14ac:dyDescent="0.25">
      <c r="A66" s="81"/>
      <c r="B66" s="102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102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102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102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102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102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102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102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102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x14ac:dyDescent="0.25">
      <c r="A103" s="60" t="s">
        <v>280</v>
      </c>
    </row>
    <row r="104" spans="1:16" ht="26.4" customHeight="1" x14ac:dyDescent="0.25">
      <c r="A104" s="77" t="s">
        <v>81</v>
      </c>
      <c r="B104" s="81" t="s">
        <v>122</v>
      </c>
      <c r="C104" s="79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x14ac:dyDescent="0.25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4" customFormat="1" x14ac:dyDescent="0.25">
      <c r="A110" s="93" t="s">
        <v>235</v>
      </c>
      <c r="H110" s="93"/>
    </row>
    <row r="111" spans="1:16" x14ac:dyDescent="0.25">
      <c r="A111" s="60" t="s">
        <v>264</v>
      </c>
      <c r="B111" s="69"/>
      <c r="C111" s="69"/>
      <c r="D111" s="69"/>
      <c r="E111" s="69"/>
      <c r="F111" s="69"/>
      <c r="G111" s="69"/>
      <c r="H111" s="69"/>
    </row>
    <row r="112" spans="1:16" x14ac:dyDescent="0.25">
      <c r="A112" s="77" t="s">
        <v>225</v>
      </c>
      <c r="B112" s="75" t="s">
        <v>265</v>
      </c>
      <c r="C112" s="75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x14ac:dyDescent="0.25">
      <c r="A113" s="57"/>
      <c r="B113" s="102" t="s">
        <v>81</v>
      </c>
      <c r="C113" s="83" t="s">
        <v>267</v>
      </c>
      <c r="D113" s="92">
        <f t="shared" ref="D113:H122" si="0">D3*0.8</f>
        <v>0.8</v>
      </c>
      <c r="E113" s="92">
        <f t="shared" si="0"/>
        <v>0.8</v>
      </c>
      <c r="F113" s="92">
        <f t="shared" si="0"/>
        <v>0.8</v>
      </c>
      <c r="G113" s="92">
        <f t="shared" si="0"/>
        <v>0.8</v>
      </c>
      <c r="H113" s="92">
        <f t="shared" si="0"/>
        <v>0.8</v>
      </c>
    </row>
    <row r="114" spans="1:8" x14ac:dyDescent="0.25">
      <c r="C114" s="83" t="s">
        <v>268</v>
      </c>
      <c r="D114" s="92">
        <f t="shared" si="0"/>
        <v>0.8</v>
      </c>
      <c r="E114" s="92">
        <f t="shared" si="0"/>
        <v>1.3360000000000001</v>
      </c>
      <c r="F114" s="92">
        <f t="shared" si="0"/>
        <v>1.3360000000000001</v>
      </c>
      <c r="G114" s="92">
        <f t="shared" si="0"/>
        <v>1.3360000000000001</v>
      </c>
      <c r="H114" s="92">
        <f t="shared" si="0"/>
        <v>1.3360000000000001</v>
      </c>
    </row>
    <row r="115" spans="1:8" x14ac:dyDescent="0.25">
      <c r="C115" s="83" t="s">
        <v>269</v>
      </c>
      <c r="D115" s="92">
        <f t="shared" si="0"/>
        <v>0.8</v>
      </c>
      <c r="E115" s="92">
        <f t="shared" si="0"/>
        <v>1.9039999999999999</v>
      </c>
      <c r="F115" s="92">
        <f t="shared" si="0"/>
        <v>1.9039999999999999</v>
      </c>
      <c r="G115" s="92">
        <f t="shared" si="0"/>
        <v>1.9039999999999999</v>
      </c>
      <c r="H115" s="92">
        <f t="shared" si="0"/>
        <v>1.9039999999999999</v>
      </c>
    </row>
    <row r="116" spans="1:8" x14ac:dyDescent="0.25">
      <c r="C116" s="83" t="s">
        <v>270</v>
      </c>
      <c r="D116" s="92">
        <f t="shared" si="0"/>
        <v>0.8</v>
      </c>
      <c r="E116" s="92">
        <f t="shared" si="0"/>
        <v>5.0640000000000001</v>
      </c>
      <c r="F116" s="92">
        <f t="shared" si="0"/>
        <v>5.0640000000000001</v>
      </c>
      <c r="G116" s="92">
        <f t="shared" si="0"/>
        <v>5.0640000000000001</v>
      </c>
      <c r="H116" s="92">
        <f t="shared" si="0"/>
        <v>5.0640000000000001</v>
      </c>
    </row>
    <row r="117" spans="1:8" x14ac:dyDescent="0.25">
      <c r="B117" s="102" t="s">
        <v>82</v>
      </c>
      <c r="C117" s="83" t="s">
        <v>267</v>
      </c>
      <c r="D117" s="92">
        <f t="shared" si="0"/>
        <v>0.8</v>
      </c>
      <c r="E117" s="92">
        <f t="shared" si="0"/>
        <v>0.8</v>
      </c>
      <c r="F117" s="92">
        <f t="shared" si="0"/>
        <v>0.8</v>
      </c>
      <c r="G117" s="92">
        <f t="shared" si="0"/>
        <v>0.8</v>
      </c>
      <c r="H117" s="92">
        <f t="shared" si="0"/>
        <v>0.8</v>
      </c>
    </row>
    <row r="118" spans="1:8" x14ac:dyDescent="0.25">
      <c r="C118" s="83" t="s">
        <v>268</v>
      </c>
      <c r="D118" s="92">
        <f t="shared" si="0"/>
        <v>0.8</v>
      </c>
      <c r="E118" s="92">
        <f t="shared" si="0"/>
        <v>1.2400000000000002</v>
      </c>
      <c r="F118" s="92">
        <f t="shared" si="0"/>
        <v>1.2400000000000002</v>
      </c>
      <c r="G118" s="92">
        <f t="shared" si="0"/>
        <v>1.2400000000000002</v>
      </c>
      <c r="H118" s="92">
        <f t="shared" si="0"/>
        <v>1.2400000000000002</v>
      </c>
    </row>
    <row r="119" spans="1:8" x14ac:dyDescent="0.25">
      <c r="C119" s="83" t="s">
        <v>269</v>
      </c>
      <c r="D119" s="92">
        <f t="shared" si="0"/>
        <v>0.8</v>
      </c>
      <c r="E119" s="92">
        <f t="shared" si="0"/>
        <v>1.7440000000000002</v>
      </c>
      <c r="F119" s="92">
        <f t="shared" si="0"/>
        <v>1.7440000000000002</v>
      </c>
      <c r="G119" s="92">
        <f t="shared" si="0"/>
        <v>1.7440000000000002</v>
      </c>
      <c r="H119" s="92">
        <f t="shared" si="0"/>
        <v>1.7440000000000002</v>
      </c>
    </row>
    <row r="120" spans="1:8" x14ac:dyDescent="0.25">
      <c r="C120" s="83" t="s">
        <v>270</v>
      </c>
      <c r="D120" s="92">
        <f t="shared" si="0"/>
        <v>0.8</v>
      </c>
      <c r="E120" s="92">
        <f t="shared" si="0"/>
        <v>5.1120000000000001</v>
      </c>
      <c r="F120" s="92">
        <f t="shared" si="0"/>
        <v>5.1120000000000001</v>
      </c>
      <c r="G120" s="92">
        <f t="shared" si="0"/>
        <v>5.1120000000000001</v>
      </c>
      <c r="H120" s="92">
        <f t="shared" si="0"/>
        <v>5.1120000000000001</v>
      </c>
    </row>
    <row r="121" spans="1:8" x14ac:dyDescent="0.25">
      <c r="B121" s="102" t="s">
        <v>84</v>
      </c>
      <c r="C121" s="83" t="s">
        <v>267</v>
      </c>
      <c r="D121" s="92">
        <f t="shared" si="0"/>
        <v>0.8</v>
      </c>
      <c r="E121" s="92">
        <f t="shared" si="0"/>
        <v>0.8</v>
      </c>
      <c r="F121" s="92">
        <f t="shared" si="0"/>
        <v>0.8</v>
      </c>
      <c r="G121" s="92">
        <f t="shared" si="0"/>
        <v>0.8</v>
      </c>
      <c r="H121" s="92">
        <f t="shared" si="0"/>
        <v>0.8</v>
      </c>
    </row>
    <row r="122" spans="1:8" x14ac:dyDescent="0.25">
      <c r="C122" s="83" t="s">
        <v>268</v>
      </c>
      <c r="D122" s="92">
        <f t="shared" si="0"/>
        <v>0.8</v>
      </c>
      <c r="E122" s="92">
        <f t="shared" si="0"/>
        <v>0.8</v>
      </c>
      <c r="F122" s="92">
        <f t="shared" si="0"/>
        <v>0.8</v>
      </c>
      <c r="G122" s="92">
        <f t="shared" si="0"/>
        <v>0.8</v>
      </c>
      <c r="H122" s="92">
        <f t="shared" si="0"/>
        <v>0.8</v>
      </c>
    </row>
    <row r="123" spans="1:8" x14ac:dyDescent="0.25">
      <c r="C123" s="83" t="s">
        <v>269</v>
      </c>
      <c r="D123" s="92">
        <f t="shared" ref="D123:H132" si="1">D13*0.8</f>
        <v>0.8</v>
      </c>
      <c r="E123" s="92">
        <f t="shared" si="1"/>
        <v>2.2320000000000002</v>
      </c>
      <c r="F123" s="92">
        <f t="shared" si="1"/>
        <v>2.2320000000000002</v>
      </c>
      <c r="G123" s="92">
        <f t="shared" si="1"/>
        <v>2.2320000000000002</v>
      </c>
      <c r="H123" s="92">
        <f t="shared" si="1"/>
        <v>2.2320000000000002</v>
      </c>
    </row>
    <row r="124" spans="1:8" x14ac:dyDescent="0.25">
      <c r="C124" s="83" t="s">
        <v>270</v>
      </c>
      <c r="D124" s="92">
        <f t="shared" si="1"/>
        <v>0.8</v>
      </c>
      <c r="E124" s="92">
        <f t="shared" si="1"/>
        <v>4.8079999999999998</v>
      </c>
      <c r="F124" s="92">
        <f t="shared" si="1"/>
        <v>4.8079999999999998</v>
      </c>
      <c r="G124" s="92">
        <f t="shared" si="1"/>
        <v>4.8079999999999998</v>
      </c>
      <c r="H124" s="92">
        <f t="shared" si="1"/>
        <v>4.8079999999999998</v>
      </c>
    </row>
    <row r="125" spans="1:8" x14ac:dyDescent="0.25">
      <c r="B125" s="102" t="s">
        <v>85</v>
      </c>
      <c r="C125" s="83" t="s">
        <v>267</v>
      </c>
      <c r="D125" s="92">
        <f t="shared" si="1"/>
        <v>0.8</v>
      </c>
      <c r="E125" s="92">
        <f t="shared" si="1"/>
        <v>0.8</v>
      </c>
      <c r="F125" s="92">
        <f t="shared" si="1"/>
        <v>0.8</v>
      </c>
      <c r="G125" s="92">
        <f t="shared" si="1"/>
        <v>0.8</v>
      </c>
      <c r="H125" s="92">
        <f t="shared" si="1"/>
        <v>0.8</v>
      </c>
    </row>
    <row r="126" spans="1:8" x14ac:dyDescent="0.25">
      <c r="C126" s="83" t="s">
        <v>268</v>
      </c>
      <c r="D126" s="92">
        <f t="shared" si="1"/>
        <v>0.8</v>
      </c>
      <c r="E126" s="92">
        <f t="shared" si="1"/>
        <v>0.8</v>
      </c>
      <c r="F126" s="92">
        <f t="shared" si="1"/>
        <v>0.8</v>
      </c>
      <c r="G126" s="92">
        <f t="shared" si="1"/>
        <v>0.8</v>
      </c>
      <c r="H126" s="92">
        <f t="shared" si="1"/>
        <v>0.8</v>
      </c>
    </row>
    <row r="127" spans="1:8" x14ac:dyDescent="0.25">
      <c r="C127" s="83" t="s">
        <v>269</v>
      </c>
      <c r="D127" s="92">
        <f t="shared" si="1"/>
        <v>0.8</v>
      </c>
      <c r="E127" s="92">
        <f t="shared" si="1"/>
        <v>0.8</v>
      </c>
      <c r="F127" s="92">
        <f t="shared" si="1"/>
        <v>0.8</v>
      </c>
      <c r="G127" s="92">
        <f t="shared" si="1"/>
        <v>0.8</v>
      </c>
      <c r="H127" s="92">
        <f t="shared" si="1"/>
        <v>0.8</v>
      </c>
    </row>
    <row r="128" spans="1:8" x14ac:dyDescent="0.25">
      <c r="C128" s="83" t="s">
        <v>270</v>
      </c>
      <c r="D128" s="92">
        <f t="shared" si="1"/>
        <v>0.8</v>
      </c>
      <c r="E128" s="92">
        <f t="shared" si="1"/>
        <v>0.8</v>
      </c>
      <c r="F128" s="92">
        <f t="shared" si="1"/>
        <v>0.8</v>
      </c>
      <c r="G128" s="92">
        <f t="shared" si="1"/>
        <v>0.8</v>
      </c>
      <c r="H128" s="92">
        <f t="shared" si="1"/>
        <v>0.8</v>
      </c>
    </row>
    <row r="129" spans="1:8" x14ac:dyDescent="0.25">
      <c r="B129" s="102" t="s">
        <v>83</v>
      </c>
      <c r="C129" s="83" t="s">
        <v>267</v>
      </c>
      <c r="D129" s="92">
        <f t="shared" si="1"/>
        <v>0.8</v>
      </c>
      <c r="E129" s="92">
        <f t="shared" si="1"/>
        <v>0.8</v>
      </c>
      <c r="F129" s="92">
        <f t="shared" si="1"/>
        <v>0.8</v>
      </c>
      <c r="G129" s="92">
        <f t="shared" si="1"/>
        <v>0.8</v>
      </c>
      <c r="H129" s="92">
        <f t="shared" si="1"/>
        <v>0.8</v>
      </c>
    </row>
    <row r="130" spans="1:8" x14ac:dyDescent="0.25">
      <c r="C130" s="83" t="s">
        <v>268</v>
      </c>
      <c r="D130" s="92">
        <f t="shared" si="1"/>
        <v>0.8</v>
      </c>
      <c r="E130" s="92">
        <f t="shared" si="1"/>
        <v>0.8</v>
      </c>
      <c r="F130" s="92">
        <f t="shared" si="1"/>
        <v>0.8</v>
      </c>
      <c r="G130" s="92">
        <f t="shared" si="1"/>
        <v>0.8</v>
      </c>
      <c r="H130" s="92">
        <f t="shared" si="1"/>
        <v>0.8</v>
      </c>
    </row>
    <row r="131" spans="1:8" x14ac:dyDescent="0.25">
      <c r="C131" s="83" t="s">
        <v>269</v>
      </c>
      <c r="D131" s="92">
        <f t="shared" si="1"/>
        <v>0.8</v>
      </c>
      <c r="E131" s="92">
        <f t="shared" si="1"/>
        <v>1.4880000000000002</v>
      </c>
      <c r="F131" s="92">
        <f t="shared" si="1"/>
        <v>1.4880000000000002</v>
      </c>
      <c r="G131" s="92">
        <f t="shared" si="1"/>
        <v>1.4880000000000002</v>
      </c>
      <c r="H131" s="92">
        <f t="shared" si="1"/>
        <v>1.4880000000000002</v>
      </c>
    </row>
    <row r="132" spans="1:8" x14ac:dyDescent="0.25">
      <c r="C132" s="83" t="s">
        <v>270</v>
      </c>
      <c r="D132" s="92">
        <f t="shared" si="1"/>
        <v>0.8</v>
      </c>
      <c r="E132" s="92">
        <f t="shared" si="1"/>
        <v>2.4079999999999999</v>
      </c>
      <c r="F132" s="92">
        <f t="shared" si="1"/>
        <v>2.4079999999999999</v>
      </c>
      <c r="G132" s="92">
        <f t="shared" si="1"/>
        <v>2.4079999999999999</v>
      </c>
      <c r="H132" s="92">
        <f t="shared" si="1"/>
        <v>2.4079999999999999</v>
      </c>
    </row>
    <row r="133" spans="1:8" x14ac:dyDescent="0.25">
      <c r="B133" s="102" t="s">
        <v>89</v>
      </c>
      <c r="C133" s="83" t="s">
        <v>267</v>
      </c>
      <c r="D133" s="92">
        <f t="shared" ref="D133:H136" si="2">D23*0.8</f>
        <v>0.8</v>
      </c>
      <c r="E133" s="92">
        <f t="shared" si="2"/>
        <v>0.8</v>
      </c>
      <c r="F133" s="92">
        <f t="shared" si="2"/>
        <v>0.8</v>
      </c>
      <c r="G133" s="92">
        <f t="shared" si="2"/>
        <v>0.8</v>
      </c>
      <c r="H133" s="92">
        <f t="shared" si="2"/>
        <v>0.8</v>
      </c>
    </row>
    <row r="134" spans="1:8" x14ac:dyDescent="0.25">
      <c r="C134" s="83" t="s">
        <v>268</v>
      </c>
      <c r="D134" s="92">
        <f t="shared" si="2"/>
        <v>0.8</v>
      </c>
      <c r="E134" s="92">
        <f t="shared" si="2"/>
        <v>0.8</v>
      </c>
      <c r="F134" s="92">
        <f t="shared" si="2"/>
        <v>0.8</v>
      </c>
      <c r="G134" s="92">
        <f t="shared" si="2"/>
        <v>0.8</v>
      </c>
      <c r="H134" s="92">
        <f t="shared" si="2"/>
        <v>0.8</v>
      </c>
    </row>
    <row r="135" spans="1:8" x14ac:dyDescent="0.25">
      <c r="C135" s="83" t="s">
        <v>269</v>
      </c>
      <c r="D135" s="92">
        <f t="shared" si="2"/>
        <v>0.8</v>
      </c>
      <c r="E135" s="92">
        <f t="shared" si="2"/>
        <v>1.4880000000000002</v>
      </c>
      <c r="F135" s="92">
        <f t="shared" si="2"/>
        <v>1.4880000000000002</v>
      </c>
      <c r="G135" s="92">
        <f t="shared" si="2"/>
        <v>1.4880000000000002</v>
      </c>
      <c r="H135" s="92">
        <f t="shared" si="2"/>
        <v>1.4880000000000002</v>
      </c>
    </row>
    <row r="136" spans="1:8" x14ac:dyDescent="0.25">
      <c r="C136" s="83" t="s">
        <v>270</v>
      </c>
      <c r="D136" s="92">
        <f t="shared" si="2"/>
        <v>0.8</v>
      </c>
      <c r="E136" s="92">
        <f t="shared" si="2"/>
        <v>2.4079999999999999</v>
      </c>
      <c r="F136" s="92">
        <f t="shared" si="2"/>
        <v>2.4079999999999999</v>
      </c>
      <c r="G136" s="92">
        <f t="shared" si="2"/>
        <v>2.4079999999999999</v>
      </c>
      <c r="H136" s="92">
        <f t="shared" si="2"/>
        <v>2.4079999999999999</v>
      </c>
    </row>
    <row r="138" spans="1:8" x14ac:dyDescent="0.25">
      <c r="A138" s="60" t="s">
        <v>271</v>
      </c>
      <c r="B138" s="69"/>
      <c r="C138" s="69"/>
      <c r="D138" s="69"/>
      <c r="E138" s="69"/>
      <c r="F138" s="69"/>
      <c r="G138" s="69"/>
      <c r="H138" s="69"/>
    </row>
    <row r="139" spans="1:8" x14ac:dyDescent="0.25">
      <c r="A139" s="77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x14ac:dyDescent="0.25">
      <c r="A140" s="57"/>
      <c r="B140" s="102" t="s">
        <v>81</v>
      </c>
      <c r="C140" s="83" t="s">
        <v>267</v>
      </c>
      <c r="D140" s="92">
        <f t="shared" ref="D140:H149" si="3">D30*0.7</f>
        <v>0.7</v>
      </c>
      <c r="E140" s="92">
        <f t="shared" si="3"/>
        <v>0.7</v>
      </c>
      <c r="F140" s="92">
        <f t="shared" si="3"/>
        <v>0.7</v>
      </c>
      <c r="G140" s="92">
        <f t="shared" si="3"/>
        <v>0.7</v>
      </c>
      <c r="H140" s="92">
        <f t="shared" si="3"/>
        <v>0.7</v>
      </c>
    </row>
    <row r="141" spans="1:8" x14ac:dyDescent="0.25">
      <c r="C141" s="83" t="s">
        <v>268</v>
      </c>
      <c r="D141" s="92">
        <f t="shared" si="3"/>
        <v>0.7</v>
      </c>
      <c r="E141" s="92">
        <f t="shared" si="3"/>
        <v>1.1199999999999999</v>
      </c>
      <c r="F141" s="92">
        <f t="shared" si="3"/>
        <v>1.1199999999999999</v>
      </c>
      <c r="G141" s="92">
        <f t="shared" si="3"/>
        <v>1.1199999999999999</v>
      </c>
      <c r="H141" s="92">
        <f t="shared" si="3"/>
        <v>1.1199999999999999</v>
      </c>
    </row>
    <row r="142" spans="1:8" x14ac:dyDescent="0.25">
      <c r="C142" s="83" t="s">
        <v>204</v>
      </c>
      <c r="D142" s="92">
        <f t="shared" si="3"/>
        <v>0.7</v>
      </c>
      <c r="E142" s="92">
        <f t="shared" si="3"/>
        <v>2.387</v>
      </c>
      <c r="F142" s="92">
        <f t="shared" si="3"/>
        <v>2.387</v>
      </c>
      <c r="G142" s="92">
        <f t="shared" si="3"/>
        <v>2.387</v>
      </c>
      <c r="H142" s="92">
        <f t="shared" si="3"/>
        <v>2.387</v>
      </c>
    </row>
    <row r="143" spans="1:8" x14ac:dyDescent="0.25">
      <c r="C143" s="83" t="s">
        <v>205</v>
      </c>
      <c r="D143" s="92">
        <f t="shared" si="3"/>
        <v>0.7</v>
      </c>
      <c r="E143" s="92">
        <f t="shared" si="3"/>
        <v>8.6310000000000002</v>
      </c>
      <c r="F143" s="92">
        <f t="shared" si="3"/>
        <v>8.6310000000000002</v>
      </c>
      <c r="G143" s="92">
        <f t="shared" si="3"/>
        <v>8.6310000000000002</v>
      </c>
      <c r="H143" s="92">
        <f t="shared" si="3"/>
        <v>8.6310000000000002</v>
      </c>
    </row>
    <row r="144" spans="1:8" x14ac:dyDescent="0.25">
      <c r="B144" s="102" t="s">
        <v>82</v>
      </c>
      <c r="C144" s="83" t="s">
        <v>267</v>
      </c>
      <c r="D144" s="92">
        <f t="shared" si="3"/>
        <v>0.7</v>
      </c>
      <c r="E144" s="92">
        <f t="shared" si="3"/>
        <v>0.7</v>
      </c>
      <c r="F144" s="92">
        <f t="shared" si="3"/>
        <v>0.7</v>
      </c>
      <c r="G144" s="92">
        <f t="shared" si="3"/>
        <v>0.7</v>
      </c>
      <c r="H144" s="92">
        <f t="shared" si="3"/>
        <v>0.7</v>
      </c>
    </row>
    <row r="145" spans="2:8" x14ac:dyDescent="0.25">
      <c r="C145" s="83" t="s">
        <v>268</v>
      </c>
      <c r="D145" s="92">
        <f t="shared" si="3"/>
        <v>0.7</v>
      </c>
      <c r="E145" s="92">
        <f t="shared" si="3"/>
        <v>1.3439999999999999</v>
      </c>
      <c r="F145" s="92">
        <f t="shared" si="3"/>
        <v>1.3439999999999999</v>
      </c>
      <c r="G145" s="92">
        <f t="shared" si="3"/>
        <v>1.3439999999999999</v>
      </c>
      <c r="H145" s="92">
        <f t="shared" si="3"/>
        <v>1.3439999999999999</v>
      </c>
    </row>
    <row r="146" spans="2:8" x14ac:dyDescent="0.25">
      <c r="C146" s="83" t="s">
        <v>204</v>
      </c>
      <c r="D146" s="92">
        <f t="shared" si="3"/>
        <v>0.7</v>
      </c>
      <c r="E146" s="92">
        <f t="shared" si="3"/>
        <v>3.262</v>
      </c>
      <c r="F146" s="92">
        <f t="shared" si="3"/>
        <v>3.262</v>
      </c>
      <c r="G146" s="92">
        <f t="shared" si="3"/>
        <v>3.262</v>
      </c>
      <c r="H146" s="92">
        <f t="shared" si="3"/>
        <v>3.262</v>
      </c>
    </row>
    <row r="147" spans="2:8" x14ac:dyDescent="0.25">
      <c r="C147" s="83" t="s">
        <v>205</v>
      </c>
      <c r="D147" s="92">
        <f t="shared" si="3"/>
        <v>0.7</v>
      </c>
      <c r="E147" s="92">
        <f t="shared" si="3"/>
        <v>6.7759999999999998</v>
      </c>
      <c r="F147" s="92">
        <f t="shared" si="3"/>
        <v>6.7759999999999998</v>
      </c>
      <c r="G147" s="92">
        <f t="shared" si="3"/>
        <v>6.7759999999999998</v>
      </c>
      <c r="H147" s="92">
        <f t="shared" si="3"/>
        <v>6.7759999999999998</v>
      </c>
    </row>
    <row r="148" spans="2:8" x14ac:dyDescent="0.25">
      <c r="B148" s="102" t="s">
        <v>84</v>
      </c>
      <c r="C148" s="83" t="s">
        <v>267</v>
      </c>
      <c r="D148" s="92">
        <f t="shared" si="3"/>
        <v>0.7</v>
      </c>
      <c r="E148" s="92">
        <f t="shared" si="3"/>
        <v>0.7</v>
      </c>
      <c r="F148" s="92">
        <f t="shared" si="3"/>
        <v>0.7</v>
      </c>
      <c r="G148" s="92">
        <f t="shared" si="3"/>
        <v>0.7</v>
      </c>
      <c r="H148" s="92">
        <f t="shared" si="3"/>
        <v>0.7</v>
      </c>
    </row>
    <row r="149" spans="2:8" x14ac:dyDescent="0.25">
      <c r="C149" s="83" t="s">
        <v>268</v>
      </c>
      <c r="D149" s="92">
        <f t="shared" si="3"/>
        <v>0.7</v>
      </c>
      <c r="E149" s="92">
        <f t="shared" si="3"/>
        <v>0.7</v>
      </c>
      <c r="F149" s="92">
        <f t="shared" si="3"/>
        <v>0.7</v>
      </c>
      <c r="G149" s="92">
        <f t="shared" si="3"/>
        <v>0.7</v>
      </c>
      <c r="H149" s="92">
        <f t="shared" si="3"/>
        <v>0.7</v>
      </c>
    </row>
    <row r="150" spans="2:8" x14ac:dyDescent="0.25">
      <c r="C150" s="83" t="s">
        <v>204</v>
      </c>
      <c r="D150" s="92">
        <f t="shared" ref="D150:H159" si="4">D40*0.7</f>
        <v>0.7</v>
      </c>
      <c r="E150" s="92">
        <f t="shared" si="4"/>
        <v>1.8059999999999998</v>
      </c>
      <c r="F150" s="92">
        <f t="shared" si="4"/>
        <v>1.8059999999999998</v>
      </c>
      <c r="G150" s="92">
        <f t="shared" si="4"/>
        <v>1.8059999999999998</v>
      </c>
      <c r="H150" s="92">
        <f t="shared" si="4"/>
        <v>1.8059999999999998</v>
      </c>
    </row>
    <row r="151" spans="2:8" x14ac:dyDescent="0.25">
      <c r="C151" s="83" t="s">
        <v>205</v>
      </c>
      <c r="D151" s="92">
        <f t="shared" si="4"/>
        <v>0.7</v>
      </c>
      <c r="E151" s="92">
        <f t="shared" si="4"/>
        <v>6.7410000000000005</v>
      </c>
      <c r="F151" s="92">
        <f t="shared" si="4"/>
        <v>6.7410000000000005</v>
      </c>
      <c r="G151" s="92">
        <f t="shared" si="4"/>
        <v>6.7410000000000005</v>
      </c>
      <c r="H151" s="92">
        <f t="shared" si="4"/>
        <v>6.7410000000000005</v>
      </c>
    </row>
    <row r="152" spans="2:8" x14ac:dyDescent="0.25">
      <c r="B152" s="102" t="s">
        <v>85</v>
      </c>
      <c r="C152" s="83" t="s">
        <v>267</v>
      </c>
      <c r="D152" s="92">
        <f t="shared" si="4"/>
        <v>0.7</v>
      </c>
      <c r="E152" s="92">
        <f t="shared" si="4"/>
        <v>0.7</v>
      </c>
      <c r="F152" s="92">
        <f t="shared" si="4"/>
        <v>0.7</v>
      </c>
      <c r="G152" s="92">
        <f t="shared" si="4"/>
        <v>0.7</v>
      </c>
      <c r="H152" s="92">
        <f t="shared" si="4"/>
        <v>0.7</v>
      </c>
    </row>
    <row r="153" spans="2:8" x14ac:dyDescent="0.25">
      <c r="C153" s="83" t="s">
        <v>268</v>
      </c>
      <c r="D153" s="92">
        <f t="shared" si="4"/>
        <v>0.7</v>
      </c>
      <c r="E153" s="92">
        <f t="shared" si="4"/>
        <v>0.7</v>
      </c>
      <c r="F153" s="92">
        <f t="shared" si="4"/>
        <v>0.7</v>
      </c>
      <c r="G153" s="92">
        <f t="shared" si="4"/>
        <v>0.7</v>
      </c>
      <c r="H153" s="92">
        <f t="shared" si="4"/>
        <v>0.7</v>
      </c>
    </row>
    <row r="154" spans="2:8" x14ac:dyDescent="0.25">
      <c r="C154" s="83" t="s">
        <v>204</v>
      </c>
      <c r="D154" s="92">
        <f t="shared" si="4"/>
        <v>0.7</v>
      </c>
      <c r="E154" s="92">
        <f t="shared" si="4"/>
        <v>0.7</v>
      </c>
      <c r="F154" s="92">
        <f t="shared" si="4"/>
        <v>0.7</v>
      </c>
      <c r="G154" s="92">
        <f t="shared" si="4"/>
        <v>0.7</v>
      </c>
      <c r="H154" s="92">
        <f t="shared" si="4"/>
        <v>0.7</v>
      </c>
    </row>
    <row r="155" spans="2:8" x14ac:dyDescent="0.25">
      <c r="C155" s="83" t="s">
        <v>205</v>
      </c>
      <c r="D155" s="92">
        <f t="shared" si="4"/>
        <v>0.7</v>
      </c>
      <c r="E155" s="92">
        <f t="shared" si="4"/>
        <v>0.7</v>
      </c>
      <c r="F155" s="92">
        <f t="shared" si="4"/>
        <v>0.7</v>
      </c>
      <c r="G155" s="92">
        <f t="shared" si="4"/>
        <v>0.7</v>
      </c>
      <c r="H155" s="92">
        <f t="shared" si="4"/>
        <v>0.7</v>
      </c>
    </row>
    <row r="156" spans="2:8" x14ac:dyDescent="0.25">
      <c r="B156" s="102" t="s">
        <v>83</v>
      </c>
      <c r="C156" s="83" t="s">
        <v>267</v>
      </c>
      <c r="D156" s="92">
        <f t="shared" si="4"/>
        <v>0.7</v>
      </c>
      <c r="E156" s="92">
        <f t="shared" si="4"/>
        <v>0.7</v>
      </c>
      <c r="F156" s="92">
        <f t="shared" si="4"/>
        <v>0.7</v>
      </c>
      <c r="G156" s="92">
        <f t="shared" si="4"/>
        <v>0.7</v>
      </c>
      <c r="H156" s="92">
        <f t="shared" si="4"/>
        <v>0.7</v>
      </c>
    </row>
    <row r="157" spans="2:8" x14ac:dyDescent="0.25">
      <c r="C157" s="83" t="s">
        <v>268</v>
      </c>
      <c r="D157" s="92">
        <f t="shared" si="4"/>
        <v>0.7</v>
      </c>
      <c r="E157" s="92">
        <f t="shared" si="4"/>
        <v>1.1549999999999998</v>
      </c>
      <c r="F157" s="92">
        <f t="shared" si="4"/>
        <v>1.1549999999999998</v>
      </c>
      <c r="G157" s="92">
        <f t="shared" si="4"/>
        <v>1.1549999999999998</v>
      </c>
      <c r="H157" s="92">
        <f t="shared" si="4"/>
        <v>1.1549999999999998</v>
      </c>
    </row>
    <row r="158" spans="2:8" x14ac:dyDescent="0.25">
      <c r="C158" s="83" t="s">
        <v>204</v>
      </c>
      <c r="D158" s="92">
        <f t="shared" si="4"/>
        <v>0.7</v>
      </c>
      <c r="E158" s="92">
        <f t="shared" si="4"/>
        <v>1.9109999999999998</v>
      </c>
      <c r="F158" s="92">
        <f t="shared" si="4"/>
        <v>1.9109999999999998</v>
      </c>
      <c r="G158" s="92">
        <f t="shared" si="4"/>
        <v>1.9109999999999998</v>
      </c>
      <c r="H158" s="92">
        <f t="shared" si="4"/>
        <v>1.9109999999999998</v>
      </c>
    </row>
    <row r="159" spans="2:8" x14ac:dyDescent="0.25">
      <c r="C159" s="83" t="s">
        <v>205</v>
      </c>
      <c r="D159" s="92">
        <f t="shared" si="4"/>
        <v>0.7</v>
      </c>
      <c r="E159" s="92">
        <f t="shared" si="4"/>
        <v>7.8470000000000004</v>
      </c>
      <c r="F159" s="92">
        <f t="shared" si="4"/>
        <v>7.8470000000000004</v>
      </c>
      <c r="G159" s="92">
        <f t="shared" si="4"/>
        <v>7.8470000000000004</v>
      </c>
      <c r="H159" s="92">
        <f t="shared" si="4"/>
        <v>7.8470000000000004</v>
      </c>
    </row>
    <row r="160" spans="2:8" x14ac:dyDescent="0.25">
      <c r="B160" s="102" t="s">
        <v>89</v>
      </c>
      <c r="C160" s="83" t="s">
        <v>267</v>
      </c>
      <c r="D160" s="92">
        <f t="shared" ref="D160:H163" si="5">D50*0.7</f>
        <v>0.7</v>
      </c>
      <c r="E160" s="92">
        <f t="shared" si="5"/>
        <v>0.7</v>
      </c>
      <c r="F160" s="92">
        <f t="shared" si="5"/>
        <v>0.7</v>
      </c>
      <c r="G160" s="92">
        <f t="shared" si="5"/>
        <v>0.7</v>
      </c>
      <c r="H160" s="92">
        <f t="shared" si="5"/>
        <v>0.7</v>
      </c>
    </row>
    <row r="161" spans="1:8" x14ac:dyDescent="0.25">
      <c r="C161" s="83" t="s">
        <v>268</v>
      </c>
      <c r="D161" s="92">
        <f t="shared" si="5"/>
        <v>0.7</v>
      </c>
      <c r="E161" s="92">
        <f t="shared" si="5"/>
        <v>1.1549999999999998</v>
      </c>
      <c r="F161" s="92">
        <f t="shared" si="5"/>
        <v>1.1549999999999998</v>
      </c>
      <c r="G161" s="92">
        <f t="shared" si="5"/>
        <v>1.1549999999999998</v>
      </c>
      <c r="H161" s="92">
        <f t="shared" si="5"/>
        <v>1.1549999999999998</v>
      </c>
    </row>
    <row r="162" spans="1:8" x14ac:dyDescent="0.25">
      <c r="C162" s="83" t="s">
        <v>204</v>
      </c>
      <c r="D162" s="92">
        <f t="shared" si="5"/>
        <v>0.7</v>
      </c>
      <c r="E162" s="92">
        <f t="shared" si="5"/>
        <v>1.9109999999999998</v>
      </c>
      <c r="F162" s="92">
        <f t="shared" si="5"/>
        <v>1.9109999999999998</v>
      </c>
      <c r="G162" s="92">
        <f t="shared" si="5"/>
        <v>1.9109999999999998</v>
      </c>
      <c r="H162" s="92">
        <f t="shared" si="5"/>
        <v>1.9109999999999998</v>
      </c>
    </row>
    <row r="163" spans="1:8" x14ac:dyDescent="0.25">
      <c r="C163" s="83" t="s">
        <v>205</v>
      </c>
      <c r="D163" s="92">
        <f t="shared" si="5"/>
        <v>0.7</v>
      </c>
      <c r="E163" s="92">
        <f t="shared" si="5"/>
        <v>7.8470000000000004</v>
      </c>
      <c r="F163" s="92">
        <f t="shared" si="5"/>
        <v>7.8470000000000004</v>
      </c>
      <c r="G163" s="92">
        <f t="shared" si="5"/>
        <v>7.8470000000000004</v>
      </c>
      <c r="H163" s="92">
        <f t="shared" si="5"/>
        <v>7.8470000000000004</v>
      </c>
    </row>
    <row r="164" spans="1:8" x14ac:dyDescent="0.25">
      <c r="C164" s="83"/>
      <c r="D164" s="83"/>
    </row>
    <row r="165" spans="1:8" x14ac:dyDescent="0.25">
      <c r="A165" s="60" t="s">
        <v>274</v>
      </c>
      <c r="B165" s="69"/>
      <c r="C165" s="69"/>
      <c r="D165" s="69"/>
      <c r="E165" s="69"/>
      <c r="F165" s="69"/>
      <c r="G165" s="69"/>
      <c r="H165" s="69"/>
    </row>
    <row r="166" spans="1:8" ht="26.4" customHeight="1" x14ac:dyDescent="0.25">
      <c r="A166" s="77" t="s">
        <v>111</v>
      </c>
      <c r="B166" s="57" t="s">
        <v>265</v>
      </c>
      <c r="C166" s="79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6"/>
    </row>
    <row r="167" spans="1:8" x14ac:dyDescent="0.25">
      <c r="A167" s="57"/>
      <c r="B167" s="102" t="s">
        <v>91</v>
      </c>
      <c r="C167" s="83" t="s">
        <v>276</v>
      </c>
      <c r="D167" s="92">
        <f t="shared" ref="D167:G172" si="6">D57*0.7</f>
        <v>0.7</v>
      </c>
      <c r="E167" s="92">
        <f t="shared" si="6"/>
        <v>0.7</v>
      </c>
      <c r="F167" s="92">
        <f t="shared" si="6"/>
        <v>0.7</v>
      </c>
      <c r="G167" s="92">
        <f t="shared" si="6"/>
        <v>0.7</v>
      </c>
      <c r="H167" s="77"/>
    </row>
    <row r="168" spans="1:8" x14ac:dyDescent="0.25">
      <c r="C168" s="83" t="s">
        <v>277</v>
      </c>
      <c r="D168" s="92">
        <f t="shared" si="6"/>
        <v>7.4725000000000001</v>
      </c>
      <c r="E168" s="92">
        <f t="shared" si="6"/>
        <v>7.4725000000000001</v>
      </c>
      <c r="F168" s="92">
        <f t="shared" si="6"/>
        <v>7.4725000000000001</v>
      </c>
      <c r="G168" s="92">
        <f t="shared" si="6"/>
        <v>7.4725000000000001</v>
      </c>
      <c r="H168" s="77"/>
    </row>
    <row r="169" spans="1:8" x14ac:dyDescent="0.25">
      <c r="B169" s="102" t="s">
        <v>92</v>
      </c>
      <c r="C169" s="83" t="s">
        <v>276</v>
      </c>
      <c r="D169" s="92">
        <f t="shared" si="6"/>
        <v>0.7</v>
      </c>
      <c r="E169" s="92">
        <f t="shared" si="6"/>
        <v>0.7</v>
      </c>
      <c r="F169" s="92">
        <f t="shared" si="6"/>
        <v>0.7</v>
      </c>
      <c r="G169" s="92">
        <f t="shared" si="6"/>
        <v>0.7</v>
      </c>
      <c r="H169" s="77"/>
    </row>
    <row r="170" spans="1:8" x14ac:dyDescent="0.25">
      <c r="C170" s="83" t="s">
        <v>277</v>
      </c>
      <c r="D170" s="92">
        <f t="shared" si="6"/>
        <v>7.4725000000000001</v>
      </c>
      <c r="E170" s="92">
        <f t="shared" si="6"/>
        <v>7.4725000000000001</v>
      </c>
      <c r="F170" s="92">
        <f t="shared" si="6"/>
        <v>7.4725000000000001</v>
      </c>
      <c r="G170" s="92">
        <f t="shared" si="6"/>
        <v>7.4725000000000001</v>
      </c>
      <c r="H170" s="77"/>
    </row>
    <row r="171" spans="1:8" x14ac:dyDescent="0.25">
      <c r="B171" s="102" t="s">
        <v>93</v>
      </c>
      <c r="C171" s="83" t="s">
        <v>276</v>
      </c>
      <c r="D171" s="92">
        <f t="shared" si="6"/>
        <v>0.7</v>
      </c>
      <c r="E171" s="92">
        <f t="shared" si="6"/>
        <v>0.7</v>
      </c>
      <c r="F171" s="92">
        <f t="shared" si="6"/>
        <v>0.7</v>
      </c>
      <c r="G171" s="92">
        <f t="shared" si="6"/>
        <v>0.7</v>
      </c>
      <c r="H171" s="77"/>
    </row>
    <row r="172" spans="1:8" x14ac:dyDescent="0.25">
      <c r="C172" s="83" t="s">
        <v>277</v>
      </c>
      <c r="D172" s="92">
        <f t="shared" si="6"/>
        <v>7.4725000000000001</v>
      </c>
      <c r="E172" s="92">
        <f t="shared" si="6"/>
        <v>7.4725000000000001</v>
      </c>
      <c r="F172" s="92">
        <f t="shared" si="6"/>
        <v>7.4725000000000001</v>
      </c>
      <c r="G172" s="92">
        <f t="shared" si="6"/>
        <v>7.4725000000000001</v>
      </c>
      <c r="H172" s="77"/>
    </row>
    <row r="173" spans="1:8" x14ac:dyDescent="0.25">
      <c r="C173" s="83"/>
      <c r="D173" s="83"/>
    </row>
    <row r="174" spans="1:8" x14ac:dyDescent="0.25">
      <c r="A174" s="60" t="s">
        <v>278</v>
      </c>
      <c r="B174" s="69"/>
      <c r="C174" s="69"/>
      <c r="D174" s="69"/>
      <c r="E174" s="69"/>
      <c r="F174" s="69"/>
      <c r="G174" s="69"/>
      <c r="H174" s="69"/>
    </row>
    <row r="175" spans="1:8" ht="26.4" customHeight="1" x14ac:dyDescent="0.25">
      <c r="A175" s="77" t="s">
        <v>118</v>
      </c>
      <c r="B175" s="57" t="s">
        <v>265</v>
      </c>
      <c r="C175" s="79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0" t="s">
        <v>80</v>
      </c>
    </row>
    <row r="176" spans="1:8" x14ac:dyDescent="0.25">
      <c r="A176" s="81"/>
      <c r="B176" s="102" t="s">
        <v>68</v>
      </c>
      <c r="C176" s="83" t="s">
        <v>119</v>
      </c>
      <c r="D176" s="92">
        <f t="shared" ref="D176:G195" si="7">D66*0.7</f>
        <v>0.7</v>
      </c>
      <c r="E176" s="92">
        <f t="shared" si="7"/>
        <v>0.7</v>
      </c>
      <c r="F176" s="92">
        <f t="shared" si="7"/>
        <v>0.7</v>
      </c>
      <c r="G176" s="92">
        <f t="shared" si="7"/>
        <v>0.7</v>
      </c>
      <c r="H176" s="77">
        <v>0.9</v>
      </c>
    </row>
    <row r="177" spans="2:8" x14ac:dyDescent="0.25">
      <c r="C177" s="83" t="s">
        <v>120</v>
      </c>
      <c r="D177" s="92">
        <f t="shared" si="7"/>
        <v>0.94499999999999995</v>
      </c>
      <c r="E177" s="92">
        <f t="shared" si="7"/>
        <v>0.7</v>
      </c>
      <c r="F177" s="92">
        <f t="shared" si="7"/>
        <v>0.7</v>
      </c>
      <c r="G177" s="92">
        <f t="shared" si="7"/>
        <v>0.7</v>
      </c>
      <c r="H177" s="77">
        <v>0.9</v>
      </c>
    </row>
    <row r="178" spans="2:8" x14ac:dyDescent="0.25">
      <c r="C178" s="83" t="s">
        <v>121</v>
      </c>
      <c r="D178" s="92">
        <f t="shared" si="7"/>
        <v>0.94499999999999995</v>
      </c>
      <c r="E178" s="92">
        <f t="shared" si="7"/>
        <v>0.7</v>
      </c>
      <c r="F178" s="92">
        <f t="shared" si="7"/>
        <v>0.7</v>
      </c>
      <c r="G178" s="92">
        <f t="shared" si="7"/>
        <v>0.7</v>
      </c>
      <c r="H178" s="77">
        <v>0.9</v>
      </c>
    </row>
    <row r="179" spans="2:8" x14ac:dyDescent="0.25">
      <c r="C179" s="83" t="s">
        <v>122</v>
      </c>
      <c r="D179" s="92">
        <f t="shared" si="7"/>
        <v>3.78</v>
      </c>
      <c r="E179" s="92">
        <f t="shared" si="7"/>
        <v>0.7</v>
      </c>
      <c r="F179" s="92">
        <f t="shared" si="7"/>
        <v>0.7</v>
      </c>
      <c r="G179" s="92">
        <f t="shared" si="7"/>
        <v>0.7</v>
      </c>
      <c r="H179" s="77">
        <v>0.9</v>
      </c>
    </row>
    <row r="180" spans="2:8" x14ac:dyDescent="0.25">
      <c r="B180" s="102" t="s">
        <v>69</v>
      </c>
      <c r="C180" s="83" t="s">
        <v>119</v>
      </c>
      <c r="D180" s="92">
        <f t="shared" si="7"/>
        <v>0.7</v>
      </c>
      <c r="E180" s="92">
        <f t="shared" si="7"/>
        <v>0.7</v>
      </c>
      <c r="F180" s="92">
        <f t="shared" si="7"/>
        <v>0.7</v>
      </c>
      <c r="G180" s="92">
        <f t="shared" si="7"/>
        <v>0.7</v>
      </c>
      <c r="H180" s="77">
        <v>0.9</v>
      </c>
    </row>
    <row r="181" spans="2:8" x14ac:dyDescent="0.25">
      <c r="C181" s="83" t="s">
        <v>120</v>
      </c>
      <c r="D181" s="92">
        <f t="shared" si="7"/>
        <v>0.94499999999999995</v>
      </c>
      <c r="E181" s="92">
        <f t="shared" si="7"/>
        <v>0.7</v>
      </c>
      <c r="F181" s="92">
        <f t="shared" si="7"/>
        <v>0.7</v>
      </c>
      <c r="G181" s="92">
        <f t="shared" si="7"/>
        <v>0.7</v>
      </c>
      <c r="H181" s="77">
        <v>0.9</v>
      </c>
    </row>
    <row r="182" spans="2:8" x14ac:dyDescent="0.25">
      <c r="C182" s="83" t="s">
        <v>121</v>
      </c>
      <c r="D182" s="92">
        <f t="shared" si="7"/>
        <v>0.94499999999999995</v>
      </c>
      <c r="E182" s="92">
        <f t="shared" si="7"/>
        <v>0.7</v>
      </c>
      <c r="F182" s="92">
        <f t="shared" si="7"/>
        <v>0.7</v>
      </c>
      <c r="G182" s="92">
        <f t="shared" si="7"/>
        <v>0.7</v>
      </c>
      <c r="H182" s="77">
        <v>0.9</v>
      </c>
    </row>
    <row r="183" spans="2:8" x14ac:dyDescent="0.25">
      <c r="C183" s="83" t="s">
        <v>122</v>
      </c>
      <c r="D183" s="92">
        <f t="shared" si="7"/>
        <v>3.78</v>
      </c>
      <c r="E183" s="92">
        <f t="shared" si="7"/>
        <v>0.7</v>
      </c>
      <c r="F183" s="92">
        <f t="shared" si="7"/>
        <v>0.7</v>
      </c>
      <c r="G183" s="92">
        <f t="shared" si="7"/>
        <v>0.7</v>
      </c>
      <c r="H183" s="77">
        <v>0.9</v>
      </c>
    </row>
    <row r="184" spans="2:8" x14ac:dyDescent="0.25">
      <c r="B184" s="102" t="s">
        <v>70</v>
      </c>
      <c r="C184" s="83" t="s">
        <v>119</v>
      </c>
      <c r="D184" s="92">
        <f t="shared" si="7"/>
        <v>0.7</v>
      </c>
      <c r="E184" s="92">
        <f t="shared" si="7"/>
        <v>0.7</v>
      </c>
      <c r="F184" s="92">
        <f t="shared" si="7"/>
        <v>0.7</v>
      </c>
      <c r="G184" s="92">
        <f t="shared" si="7"/>
        <v>0.7</v>
      </c>
      <c r="H184" s="77">
        <v>0.9</v>
      </c>
    </row>
    <row r="185" spans="2:8" x14ac:dyDescent="0.25">
      <c r="C185" s="83" t="s">
        <v>120</v>
      </c>
      <c r="D185" s="92">
        <f t="shared" si="7"/>
        <v>0.94499999999999995</v>
      </c>
      <c r="E185" s="92">
        <f t="shared" si="7"/>
        <v>0.7</v>
      </c>
      <c r="F185" s="92">
        <f t="shared" si="7"/>
        <v>0.7</v>
      </c>
      <c r="G185" s="92">
        <f t="shared" si="7"/>
        <v>0.7</v>
      </c>
      <c r="H185" s="77">
        <v>0.9</v>
      </c>
    </row>
    <row r="186" spans="2:8" x14ac:dyDescent="0.25">
      <c r="C186" s="83" t="s">
        <v>121</v>
      </c>
      <c r="D186" s="92">
        <f t="shared" si="7"/>
        <v>0.94499999999999995</v>
      </c>
      <c r="E186" s="92">
        <f t="shared" si="7"/>
        <v>0.7</v>
      </c>
      <c r="F186" s="92">
        <f t="shared" si="7"/>
        <v>0.7</v>
      </c>
      <c r="G186" s="92">
        <f t="shared" si="7"/>
        <v>0.7</v>
      </c>
      <c r="H186" s="77">
        <v>0.9</v>
      </c>
    </row>
    <row r="187" spans="2:8" x14ac:dyDescent="0.25">
      <c r="C187" s="83" t="s">
        <v>122</v>
      </c>
      <c r="D187" s="92">
        <f t="shared" si="7"/>
        <v>3.78</v>
      </c>
      <c r="E187" s="92">
        <f t="shared" si="7"/>
        <v>0.7</v>
      </c>
      <c r="F187" s="92">
        <f t="shared" si="7"/>
        <v>0.7</v>
      </c>
      <c r="G187" s="92">
        <f t="shared" si="7"/>
        <v>0.7</v>
      </c>
      <c r="H187" s="77">
        <v>0.9</v>
      </c>
    </row>
    <row r="188" spans="2:8" x14ac:dyDescent="0.25">
      <c r="B188" s="102" t="s">
        <v>72</v>
      </c>
      <c r="C188" s="83" t="s">
        <v>119</v>
      </c>
      <c r="D188" s="92">
        <f t="shared" si="7"/>
        <v>0.7</v>
      </c>
      <c r="E188" s="92">
        <f t="shared" si="7"/>
        <v>0.7</v>
      </c>
      <c r="F188" s="92">
        <f t="shared" si="7"/>
        <v>0.7</v>
      </c>
      <c r="G188" s="92">
        <f t="shared" si="7"/>
        <v>0.7</v>
      </c>
      <c r="H188" s="77">
        <v>0.9</v>
      </c>
    </row>
    <row r="189" spans="2:8" x14ac:dyDescent="0.25">
      <c r="C189" s="83" t="s">
        <v>120</v>
      </c>
      <c r="D189" s="92">
        <f t="shared" si="7"/>
        <v>0.7</v>
      </c>
      <c r="E189" s="92">
        <f t="shared" si="7"/>
        <v>0.7</v>
      </c>
      <c r="F189" s="92">
        <f t="shared" si="7"/>
        <v>0.7</v>
      </c>
      <c r="G189" s="92">
        <f t="shared" si="7"/>
        <v>0.7</v>
      </c>
      <c r="H189" s="77">
        <v>0.9</v>
      </c>
    </row>
    <row r="190" spans="2:8" x14ac:dyDescent="0.25">
      <c r="C190" s="83" t="s">
        <v>121</v>
      </c>
      <c r="D190" s="92">
        <f t="shared" si="7"/>
        <v>0.7</v>
      </c>
      <c r="E190" s="92">
        <f t="shared" si="7"/>
        <v>0.7</v>
      </c>
      <c r="F190" s="92">
        <f t="shared" si="7"/>
        <v>0.7</v>
      </c>
      <c r="G190" s="92">
        <f t="shared" si="7"/>
        <v>0.7</v>
      </c>
      <c r="H190" s="77">
        <v>0.9</v>
      </c>
    </row>
    <row r="191" spans="2:8" x14ac:dyDescent="0.25">
      <c r="C191" s="83" t="s">
        <v>122</v>
      </c>
      <c r="D191" s="92">
        <f t="shared" si="7"/>
        <v>0.7</v>
      </c>
      <c r="E191" s="92">
        <f t="shared" si="7"/>
        <v>0.7</v>
      </c>
      <c r="F191" s="92">
        <f t="shared" si="7"/>
        <v>0.7</v>
      </c>
      <c r="G191" s="92">
        <f t="shared" si="7"/>
        <v>0.7</v>
      </c>
      <c r="H191" s="77">
        <v>0.9</v>
      </c>
    </row>
    <row r="192" spans="2:8" x14ac:dyDescent="0.25">
      <c r="B192" s="102" t="s">
        <v>81</v>
      </c>
      <c r="C192" s="83" t="s">
        <v>119</v>
      </c>
      <c r="D192" s="92">
        <f t="shared" si="7"/>
        <v>0.7</v>
      </c>
      <c r="E192" s="92">
        <f t="shared" si="7"/>
        <v>0.7</v>
      </c>
      <c r="F192" s="92">
        <f t="shared" si="7"/>
        <v>0.7</v>
      </c>
      <c r="G192" s="92">
        <f t="shared" si="7"/>
        <v>0.7</v>
      </c>
      <c r="H192" s="77">
        <v>0.9</v>
      </c>
    </row>
    <row r="193" spans="2:8" x14ac:dyDescent="0.25">
      <c r="C193" s="83" t="s">
        <v>120</v>
      </c>
      <c r="D193" s="92">
        <f t="shared" si="7"/>
        <v>0.7</v>
      </c>
      <c r="E193" s="92">
        <f t="shared" si="7"/>
        <v>1.5959999999999999</v>
      </c>
      <c r="F193" s="92">
        <f t="shared" si="7"/>
        <v>0.7</v>
      </c>
      <c r="G193" s="92">
        <f t="shared" si="7"/>
        <v>0.7</v>
      </c>
      <c r="H193" s="77">
        <v>0.9</v>
      </c>
    </row>
    <row r="194" spans="2:8" x14ac:dyDescent="0.25">
      <c r="C194" s="83" t="s">
        <v>121</v>
      </c>
      <c r="D194" s="92">
        <f t="shared" si="7"/>
        <v>0.7</v>
      </c>
      <c r="E194" s="92">
        <f t="shared" si="7"/>
        <v>3.234</v>
      </c>
      <c r="F194" s="92">
        <f t="shared" si="7"/>
        <v>0.7</v>
      </c>
      <c r="G194" s="92">
        <f t="shared" si="7"/>
        <v>0.7</v>
      </c>
      <c r="H194" s="77">
        <v>0.9</v>
      </c>
    </row>
    <row r="195" spans="2:8" x14ac:dyDescent="0.25">
      <c r="C195" s="83" t="s">
        <v>122</v>
      </c>
      <c r="D195" s="92">
        <f t="shared" si="7"/>
        <v>0.7</v>
      </c>
      <c r="E195" s="92">
        <f t="shared" si="7"/>
        <v>7.3709999999999987</v>
      </c>
      <c r="F195" s="92">
        <f t="shared" si="7"/>
        <v>1.0289999999999999</v>
      </c>
      <c r="G195" s="92">
        <f t="shared" si="7"/>
        <v>1.7989999999999997</v>
      </c>
      <c r="H195" s="77">
        <v>0.9</v>
      </c>
    </row>
    <row r="196" spans="2:8" x14ac:dyDescent="0.25">
      <c r="B196" s="102" t="s">
        <v>82</v>
      </c>
      <c r="C196" s="83" t="s">
        <v>119</v>
      </c>
      <c r="D196" s="92">
        <f t="shared" ref="D196:G211" si="8">D86*0.7</f>
        <v>0.7</v>
      </c>
      <c r="E196" s="92">
        <f t="shared" si="8"/>
        <v>0.7</v>
      </c>
      <c r="F196" s="92">
        <f t="shared" si="8"/>
        <v>0.7</v>
      </c>
      <c r="G196" s="92">
        <f t="shared" si="8"/>
        <v>0.7</v>
      </c>
      <c r="H196" s="77">
        <v>0.9</v>
      </c>
    </row>
    <row r="197" spans="2:8" x14ac:dyDescent="0.25">
      <c r="C197" s="83" t="s">
        <v>120</v>
      </c>
      <c r="D197" s="92">
        <f t="shared" si="8"/>
        <v>0.7</v>
      </c>
      <c r="E197" s="92">
        <f t="shared" si="8"/>
        <v>1.1619999999999999</v>
      </c>
      <c r="F197" s="92">
        <f t="shared" si="8"/>
        <v>0.7</v>
      </c>
      <c r="G197" s="92">
        <f t="shared" si="8"/>
        <v>0.7</v>
      </c>
      <c r="H197" s="77">
        <v>0.9</v>
      </c>
    </row>
    <row r="198" spans="2:8" x14ac:dyDescent="0.25">
      <c r="C198" s="83" t="s">
        <v>121</v>
      </c>
      <c r="D198" s="92">
        <f t="shared" si="8"/>
        <v>0.7</v>
      </c>
      <c r="E198" s="92">
        <f t="shared" si="8"/>
        <v>1.75</v>
      </c>
      <c r="F198" s="92">
        <f t="shared" si="8"/>
        <v>0.7</v>
      </c>
      <c r="G198" s="92">
        <f t="shared" si="8"/>
        <v>0.7</v>
      </c>
      <c r="H198" s="77">
        <v>0.9</v>
      </c>
    </row>
    <row r="199" spans="2:8" x14ac:dyDescent="0.25">
      <c r="C199" s="83" t="s">
        <v>122</v>
      </c>
      <c r="D199" s="92">
        <f t="shared" si="8"/>
        <v>0.7</v>
      </c>
      <c r="E199" s="92">
        <f t="shared" si="8"/>
        <v>10.478999999999999</v>
      </c>
      <c r="F199" s="92">
        <f t="shared" si="8"/>
        <v>1.3439999999999999</v>
      </c>
      <c r="G199" s="92">
        <f t="shared" si="8"/>
        <v>1.3439999999999999</v>
      </c>
      <c r="H199" s="77">
        <v>0.9</v>
      </c>
    </row>
    <row r="200" spans="2:8" x14ac:dyDescent="0.25">
      <c r="B200" s="102" t="s">
        <v>84</v>
      </c>
      <c r="C200" s="83" t="s">
        <v>119</v>
      </c>
      <c r="D200" s="92">
        <f t="shared" si="8"/>
        <v>0.7</v>
      </c>
      <c r="E200" s="92">
        <f t="shared" si="8"/>
        <v>0.7</v>
      </c>
      <c r="F200" s="92">
        <f t="shared" si="8"/>
        <v>0.7</v>
      </c>
      <c r="G200" s="92">
        <f t="shared" si="8"/>
        <v>0.7</v>
      </c>
      <c r="H200" s="77">
        <v>0.9</v>
      </c>
    </row>
    <row r="201" spans="2:8" x14ac:dyDescent="0.25">
      <c r="C201" s="83" t="s">
        <v>120</v>
      </c>
      <c r="D201" s="92">
        <f t="shared" si="8"/>
        <v>0.7</v>
      </c>
      <c r="E201" s="92">
        <f t="shared" si="8"/>
        <v>1.036</v>
      </c>
      <c r="F201" s="92">
        <f t="shared" si="8"/>
        <v>0.7</v>
      </c>
      <c r="G201" s="92">
        <f t="shared" si="8"/>
        <v>0.7</v>
      </c>
      <c r="H201" s="77">
        <v>0.9</v>
      </c>
    </row>
    <row r="202" spans="2:8" x14ac:dyDescent="0.25">
      <c r="C202" s="83" t="s">
        <v>121</v>
      </c>
      <c r="D202" s="92">
        <f t="shared" si="8"/>
        <v>0.7</v>
      </c>
      <c r="E202" s="92">
        <f t="shared" si="8"/>
        <v>1.9879999999999998</v>
      </c>
      <c r="F202" s="92">
        <f t="shared" si="8"/>
        <v>0.7</v>
      </c>
      <c r="G202" s="92">
        <f t="shared" si="8"/>
        <v>0.7</v>
      </c>
      <c r="H202" s="77">
        <v>0.9</v>
      </c>
    </row>
    <row r="203" spans="2:8" x14ac:dyDescent="0.25">
      <c r="C203" s="83" t="s">
        <v>122</v>
      </c>
      <c r="D203" s="92">
        <f t="shared" si="8"/>
        <v>0.7</v>
      </c>
      <c r="E203" s="92">
        <f t="shared" si="8"/>
        <v>10.08</v>
      </c>
      <c r="F203" s="92">
        <f t="shared" si="8"/>
        <v>2.5829999999999997</v>
      </c>
      <c r="G203" s="92">
        <f t="shared" si="8"/>
        <v>2.5829999999999997</v>
      </c>
      <c r="H203" s="77">
        <v>0.9</v>
      </c>
    </row>
    <row r="204" spans="2:8" x14ac:dyDescent="0.25">
      <c r="B204" s="102" t="s">
        <v>83</v>
      </c>
      <c r="C204" s="83" t="s">
        <v>119</v>
      </c>
      <c r="D204" s="92">
        <f t="shared" si="8"/>
        <v>0.7</v>
      </c>
      <c r="E204" s="92">
        <f t="shared" si="8"/>
        <v>0.7</v>
      </c>
      <c r="F204" s="92">
        <f t="shared" si="8"/>
        <v>0.7</v>
      </c>
      <c r="G204" s="92">
        <f t="shared" si="8"/>
        <v>0.7</v>
      </c>
      <c r="H204" s="77">
        <v>0.9</v>
      </c>
    </row>
    <row r="205" spans="2:8" x14ac:dyDescent="0.25">
      <c r="C205" s="83" t="s">
        <v>120</v>
      </c>
      <c r="D205" s="92">
        <f t="shared" si="8"/>
        <v>0.7</v>
      </c>
      <c r="E205" s="92">
        <f t="shared" si="8"/>
        <v>1.036</v>
      </c>
      <c r="F205" s="92">
        <f t="shared" si="8"/>
        <v>0.7</v>
      </c>
      <c r="G205" s="92">
        <f t="shared" si="8"/>
        <v>0.7</v>
      </c>
      <c r="H205" s="77">
        <v>0.9</v>
      </c>
    </row>
    <row r="206" spans="2:8" x14ac:dyDescent="0.25">
      <c r="C206" s="83" t="s">
        <v>121</v>
      </c>
      <c r="D206" s="92">
        <f t="shared" si="8"/>
        <v>0.7</v>
      </c>
      <c r="E206" s="92">
        <f t="shared" si="8"/>
        <v>1.9879999999999998</v>
      </c>
      <c r="F206" s="92">
        <f t="shared" si="8"/>
        <v>0.7</v>
      </c>
      <c r="G206" s="92">
        <f t="shared" si="8"/>
        <v>0.7</v>
      </c>
      <c r="H206" s="77">
        <v>0.9</v>
      </c>
    </row>
    <row r="207" spans="2:8" x14ac:dyDescent="0.25">
      <c r="C207" s="83" t="s">
        <v>122</v>
      </c>
      <c r="D207" s="92">
        <f t="shared" si="8"/>
        <v>0.7</v>
      </c>
      <c r="E207" s="92">
        <f t="shared" si="8"/>
        <v>10.08</v>
      </c>
      <c r="F207" s="92">
        <f t="shared" si="8"/>
        <v>2.5829999999999997</v>
      </c>
      <c r="G207" s="92">
        <f t="shared" si="8"/>
        <v>2.5829999999999997</v>
      </c>
      <c r="H207" s="77">
        <v>0.9</v>
      </c>
    </row>
    <row r="208" spans="2:8" x14ac:dyDescent="0.25">
      <c r="B208" s="102" t="s">
        <v>86</v>
      </c>
      <c r="C208" s="83" t="s">
        <v>119</v>
      </c>
      <c r="D208" s="92">
        <f t="shared" si="8"/>
        <v>0.7</v>
      </c>
      <c r="E208" s="92">
        <f t="shared" si="8"/>
        <v>0.7</v>
      </c>
      <c r="F208" s="92">
        <f t="shared" si="8"/>
        <v>0.7</v>
      </c>
      <c r="G208" s="92">
        <f t="shared" si="8"/>
        <v>0.7</v>
      </c>
      <c r="H208" s="77">
        <v>0.9</v>
      </c>
    </row>
    <row r="209" spans="1:9" x14ac:dyDescent="0.25">
      <c r="C209" s="83" t="s">
        <v>120</v>
      </c>
      <c r="D209" s="92">
        <f t="shared" si="8"/>
        <v>0.7</v>
      </c>
      <c r="E209" s="92">
        <f t="shared" si="8"/>
        <v>1.036</v>
      </c>
      <c r="F209" s="92">
        <f t="shared" si="8"/>
        <v>0.7</v>
      </c>
      <c r="G209" s="92">
        <f t="shared" si="8"/>
        <v>0.7</v>
      </c>
      <c r="H209" s="77">
        <v>0.9</v>
      </c>
    </row>
    <row r="210" spans="1:9" x14ac:dyDescent="0.25">
      <c r="C210" s="83" t="s">
        <v>121</v>
      </c>
      <c r="D210" s="92">
        <f t="shared" si="8"/>
        <v>0.7</v>
      </c>
      <c r="E210" s="92">
        <f t="shared" si="8"/>
        <v>1.9879999999999998</v>
      </c>
      <c r="F210" s="92">
        <f t="shared" si="8"/>
        <v>0.7</v>
      </c>
      <c r="G210" s="92">
        <f t="shared" si="8"/>
        <v>0.7</v>
      </c>
      <c r="H210" s="77">
        <v>0.9</v>
      </c>
    </row>
    <row r="211" spans="1:9" x14ac:dyDescent="0.25">
      <c r="C211" s="83" t="s">
        <v>122</v>
      </c>
      <c r="D211" s="92">
        <f t="shared" si="8"/>
        <v>0.7</v>
      </c>
      <c r="E211" s="92">
        <f t="shared" si="8"/>
        <v>10.08</v>
      </c>
      <c r="F211" s="92">
        <f t="shared" si="8"/>
        <v>2.5829999999999997</v>
      </c>
      <c r="G211" s="92">
        <f t="shared" si="8"/>
        <v>2.5829999999999997</v>
      </c>
      <c r="H211" s="77">
        <v>0.9</v>
      </c>
    </row>
    <row r="213" spans="1:9" x14ac:dyDescent="0.25">
      <c r="A213" s="60" t="s">
        <v>280</v>
      </c>
      <c r="B213" s="69"/>
      <c r="C213" s="69"/>
      <c r="D213" s="69"/>
      <c r="E213" s="69"/>
      <c r="F213" s="69"/>
      <c r="G213" s="69"/>
      <c r="H213" s="69"/>
    </row>
    <row r="214" spans="1:9" ht="26.4" customHeight="1" x14ac:dyDescent="0.25">
      <c r="A214" s="77" t="s">
        <v>81</v>
      </c>
      <c r="B214" s="81" t="s">
        <v>122</v>
      </c>
      <c r="C214" s="79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0" t="s">
        <v>80</v>
      </c>
    </row>
    <row r="215" spans="1:9" x14ac:dyDescent="0.25">
      <c r="A215" s="57"/>
      <c r="C215" s="83" t="s">
        <v>119</v>
      </c>
      <c r="D215" s="92">
        <f t="shared" ref="D215:G218" si="9">D105*0.7</f>
        <v>0.7</v>
      </c>
      <c r="E215" s="92">
        <f t="shared" si="9"/>
        <v>0.7</v>
      </c>
      <c r="F215" s="92">
        <f t="shared" si="9"/>
        <v>0.7</v>
      </c>
      <c r="G215" s="92">
        <f t="shared" si="9"/>
        <v>0.7</v>
      </c>
      <c r="H215" s="77">
        <v>0.9</v>
      </c>
    </row>
    <row r="216" spans="1:9" x14ac:dyDescent="0.25">
      <c r="C216" s="83" t="s">
        <v>120</v>
      </c>
      <c r="D216" s="92">
        <f t="shared" si="9"/>
        <v>0.8819999999999999</v>
      </c>
      <c r="E216" s="92">
        <f t="shared" si="9"/>
        <v>0.8819999999999999</v>
      </c>
      <c r="F216" s="92">
        <f t="shared" si="9"/>
        <v>0.7</v>
      </c>
      <c r="G216" s="92">
        <f t="shared" si="9"/>
        <v>0.7</v>
      </c>
      <c r="H216" s="77">
        <v>0.9</v>
      </c>
    </row>
    <row r="217" spans="1:9" x14ac:dyDescent="0.25">
      <c r="C217" s="83" t="s">
        <v>121</v>
      </c>
      <c r="D217" s="92">
        <f t="shared" si="9"/>
        <v>1.1759999999999999</v>
      </c>
      <c r="E217" s="92">
        <f t="shared" si="9"/>
        <v>1.1759999999999999</v>
      </c>
      <c r="F217" s="92">
        <f t="shared" si="9"/>
        <v>0.7</v>
      </c>
      <c r="G217" s="92">
        <f t="shared" si="9"/>
        <v>0.7</v>
      </c>
      <c r="H217" s="77">
        <v>0.9</v>
      </c>
    </row>
    <row r="218" spans="1:9" x14ac:dyDescent="0.25">
      <c r="C218" s="83" t="s">
        <v>122</v>
      </c>
      <c r="D218" s="92">
        <f t="shared" si="9"/>
        <v>1.8549999999999998</v>
      </c>
      <c r="E218" s="92">
        <f t="shared" si="9"/>
        <v>1.8549999999999998</v>
      </c>
      <c r="F218" s="92">
        <f t="shared" si="9"/>
        <v>1.4489999999999998</v>
      </c>
      <c r="G218" s="92">
        <f t="shared" si="9"/>
        <v>1.4489999999999998</v>
      </c>
      <c r="H218" s="77">
        <v>0.9</v>
      </c>
    </row>
    <row r="220" spans="1:9" s="94" customFormat="1" x14ac:dyDescent="0.25">
      <c r="A220" s="93" t="s">
        <v>239</v>
      </c>
      <c r="H220" s="93"/>
    </row>
    <row r="221" spans="1:9" x14ac:dyDescent="0.25">
      <c r="A221" s="60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x14ac:dyDescent="0.25">
      <c r="A222" s="77" t="s">
        <v>225</v>
      </c>
      <c r="B222" s="75" t="s">
        <v>265</v>
      </c>
      <c r="C222" s="75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6"/>
    </row>
    <row r="223" spans="1:9" x14ac:dyDescent="0.25">
      <c r="A223" s="57"/>
      <c r="B223" s="102" t="s">
        <v>81</v>
      </c>
      <c r="C223" s="83" t="s">
        <v>267</v>
      </c>
      <c r="D223" s="92">
        <f t="shared" ref="D223:H232" si="10">D3*1.2</f>
        <v>1.2</v>
      </c>
      <c r="E223" s="92">
        <f t="shared" si="10"/>
        <v>1.2</v>
      </c>
      <c r="F223" s="92">
        <f t="shared" si="10"/>
        <v>1.2</v>
      </c>
      <c r="G223" s="92">
        <f t="shared" si="10"/>
        <v>1.2</v>
      </c>
      <c r="H223" s="92">
        <f t="shared" si="10"/>
        <v>1.2</v>
      </c>
      <c r="I223" s="77"/>
    </row>
    <row r="224" spans="1:9" x14ac:dyDescent="0.25">
      <c r="C224" s="83" t="s">
        <v>268</v>
      </c>
      <c r="D224" s="92">
        <f t="shared" si="10"/>
        <v>1.2</v>
      </c>
      <c r="E224" s="92">
        <f t="shared" si="10"/>
        <v>2.004</v>
      </c>
      <c r="F224" s="92">
        <f t="shared" si="10"/>
        <v>2.004</v>
      </c>
      <c r="G224" s="92">
        <f t="shared" si="10"/>
        <v>2.004</v>
      </c>
      <c r="H224" s="92">
        <f t="shared" si="10"/>
        <v>2.004</v>
      </c>
      <c r="I224" s="77"/>
    </row>
    <row r="225" spans="2:9" x14ac:dyDescent="0.25">
      <c r="C225" s="83" t="s">
        <v>269</v>
      </c>
      <c r="D225" s="92">
        <f t="shared" si="10"/>
        <v>1.2</v>
      </c>
      <c r="E225" s="92">
        <f t="shared" si="10"/>
        <v>2.8559999999999999</v>
      </c>
      <c r="F225" s="92">
        <f t="shared" si="10"/>
        <v>2.8559999999999999</v>
      </c>
      <c r="G225" s="92">
        <f t="shared" si="10"/>
        <v>2.8559999999999999</v>
      </c>
      <c r="H225" s="92">
        <f t="shared" si="10"/>
        <v>2.8559999999999999</v>
      </c>
      <c r="I225" s="77"/>
    </row>
    <row r="226" spans="2:9" x14ac:dyDescent="0.25">
      <c r="C226" s="83" t="s">
        <v>270</v>
      </c>
      <c r="D226" s="92">
        <f t="shared" si="10"/>
        <v>1.2</v>
      </c>
      <c r="E226" s="92">
        <f t="shared" si="10"/>
        <v>7.5960000000000001</v>
      </c>
      <c r="F226" s="92">
        <f t="shared" si="10"/>
        <v>7.5960000000000001</v>
      </c>
      <c r="G226" s="92">
        <f t="shared" si="10"/>
        <v>7.5960000000000001</v>
      </c>
      <c r="H226" s="92">
        <f t="shared" si="10"/>
        <v>7.5960000000000001</v>
      </c>
      <c r="I226" s="77"/>
    </row>
    <row r="227" spans="2:9" x14ac:dyDescent="0.25">
      <c r="B227" s="102" t="s">
        <v>82</v>
      </c>
      <c r="C227" s="83" t="s">
        <v>267</v>
      </c>
      <c r="D227" s="92">
        <f t="shared" si="10"/>
        <v>1.2</v>
      </c>
      <c r="E227" s="92">
        <f t="shared" si="10"/>
        <v>1.2</v>
      </c>
      <c r="F227" s="92">
        <f t="shared" si="10"/>
        <v>1.2</v>
      </c>
      <c r="G227" s="92">
        <f t="shared" si="10"/>
        <v>1.2</v>
      </c>
      <c r="H227" s="92">
        <f t="shared" si="10"/>
        <v>1.2</v>
      </c>
      <c r="I227" s="77"/>
    </row>
    <row r="228" spans="2:9" x14ac:dyDescent="0.25">
      <c r="C228" s="83" t="s">
        <v>268</v>
      </c>
      <c r="D228" s="92">
        <f t="shared" si="10"/>
        <v>1.2</v>
      </c>
      <c r="E228" s="92">
        <f t="shared" si="10"/>
        <v>1.8599999999999999</v>
      </c>
      <c r="F228" s="92">
        <f t="shared" si="10"/>
        <v>1.8599999999999999</v>
      </c>
      <c r="G228" s="92">
        <f t="shared" si="10"/>
        <v>1.8599999999999999</v>
      </c>
      <c r="H228" s="92">
        <f t="shared" si="10"/>
        <v>1.8599999999999999</v>
      </c>
      <c r="I228" s="77"/>
    </row>
    <row r="229" spans="2:9" x14ac:dyDescent="0.25">
      <c r="C229" s="83" t="s">
        <v>269</v>
      </c>
      <c r="D229" s="92">
        <f t="shared" si="10"/>
        <v>1.2</v>
      </c>
      <c r="E229" s="92">
        <f t="shared" si="10"/>
        <v>2.6160000000000001</v>
      </c>
      <c r="F229" s="92">
        <f t="shared" si="10"/>
        <v>2.6160000000000001</v>
      </c>
      <c r="G229" s="92">
        <f t="shared" si="10"/>
        <v>2.6160000000000001</v>
      </c>
      <c r="H229" s="92">
        <f t="shared" si="10"/>
        <v>2.6160000000000001</v>
      </c>
      <c r="I229" s="77"/>
    </row>
    <row r="230" spans="2:9" x14ac:dyDescent="0.25">
      <c r="C230" s="83" t="s">
        <v>270</v>
      </c>
      <c r="D230" s="92">
        <f t="shared" si="10"/>
        <v>1.2</v>
      </c>
      <c r="E230" s="92">
        <f t="shared" si="10"/>
        <v>7.6679999999999993</v>
      </c>
      <c r="F230" s="92">
        <f t="shared" si="10"/>
        <v>7.6679999999999993</v>
      </c>
      <c r="G230" s="92">
        <f t="shared" si="10"/>
        <v>7.6679999999999993</v>
      </c>
      <c r="H230" s="92">
        <f t="shared" si="10"/>
        <v>7.6679999999999993</v>
      </c>
      <c r="I230" s="77"/>
    </row>
    <row r="231" spans="2:9" x14ac:dyDescent="0.25">
      <c r="B231" s="102" t="s">
        <v>84</v>
      </c>
      <c r="C231" s="83" t="s">
        <v>267</v>
      </c>
      <c r="D231" s="92">
        <f t="shared" si="10"/>
        <v>1.2</v>
      </c>
      <c r="E231" s="92">
        <f t="shared" si="10"/>
        <v>1.2</v>
      </c>
      <c r="F231" s="92">
        <f t="shared" si="10"/>
        <v>1.2</v>
      </c>
      <c r="G231" s="92">
        <f t="shared" si="10"/>
        <v>1.2</v>
      </c>
      <c r="H231" s="92">
        <f t="shared" si="10"/>
        <v>1.2</v>
      </c>
      <c r="I231" s="77"/>
    </row>
    <row r="232" spans="2:9" x14ac:dyDescent="0.25">
      <c r="C232" s="83" t="s">
        <v>268</v>
      </c>
      <c r="D232" s="92">
        <f t="shared" si="10"/>
        <v>1.2</v>
      </c>
      <c r="E232" s="92">
        <f t="shared" si="10"/>
        <v>1.2</v>
      </c>
      <c r="F232" s="92">
        <f t="shared" si="10"/>
        <v>1.2</v>
      </c>
      <c r="G232" s="92">
        <f t="shared" si="10"/>
        <v>1.2</v>
      </c>
      <c r="H232" s="92">
        <f t="shared" si="10"/>
        <v>1.2</v>
      </c>
      <c r="I232" s="77"/>
    </row>
    <row r="233" spans="2:9" x14ac:dyDescent="0.25">
      <c r="C233" s="83" t="s">
        <v>269</v>
      </c>
      <c r="D233" s="92">
        <f t="shared" ref="D233:H242" si="11">D13*1.2</f>
        <v>1.2</v>
      </c>
      <c r="E233" s="92">
        <f t="shared" si="11"/>
        <v>3.3479999999999999</v>
      </c>
      <c r="F233" s="92">
        <f t="shared" si="11"/>
        <v>3.3479999999999999</v>
      </c>
      <c r="G233" s="92">
        <f t="shared" si="11"/>
        <v>3.3479999999999999</v>
      </c>
      <c r="H233" s="92">
        <f t="shared" si="11"/>
        <v>3.3479999999999999</v>
      </c>
      <c r="I233" s="77"/>
    </row>
    <row r="234" spans="2:9" x14ac:dyDescent="0.25">
      <c r="C234" s="83" t="s">
        <v>270</v>
      </c>
      <c r="D234" s="92">
        <f t="shared" si="11"/>
        <v>1.2</v>
      </c>
      <c r="E234" s="92">
        <f t="shared" si="11"/>
        <v>7.2119999999999997</v>
      </c>
      <c r="F234" s="92">
        <f t="shared" si="11"/>
        <v>7.2119999999999997</v>
      </c>
      <c r="G234" s="92">
        <f t="shared" si="11"/>
        <v>7.2119999999999997</v>
      </c>
      <c r="H234" s="92">
        <f t="shared" si="11"/>
        <v>7.2119999999999997</v>
      </c>
      <c r="I234" s="77"/>
    </row>
    <row r="235" spans="2:9" x14ac:dyDescent="0.25">
      <c r="B235" s="102" t="s">
        <v>85</v>
      </c>
      <c r="C235" s="83" t="s">
        <v>267</v>
      </c>
      <c r="D235" s="92">
        <f t="shared" si="11"/>
        <v>1.2</v>
      </c>
      <c r="E235" s="92">
        <f t="shared" si="11"/>
        <v>1.2</v>
      </c>
      <c r="F235" s="92">
        <f t="shared" si="11"/>
        <v>1.2</v>
      </c>
      <c r="G235" s="92">
        <f t="shared" si="11"/>
        <v>1.2</v>
      </c>
      <c r="H235" s="92">
        <f t="shared" si="11"/>
        <v>1.2</v>
      </c>
      <c r="I235" s="77"/>
    </row>
    <row r="236" spans="2:9" x14ac:dyDescent="0.25">
      <c r="C236" s="83" t="s">
        <v>268</v>
      </c>
      <c r="D236" s="92">
        <f t="shared" si="11"/>
        <v>1.2</v>
      </c>
      <c r="E236" s="92">
        <f t="shared" si="11"/>
        <v>1.2</v>
      </c>
      <c r="F236" s="92">
        <f t="shared" si="11"/>
        <v>1.2</v>
      </c>
      <c r="G236" s="92">
        <f t="shared" si="11"/>
        <v>1.2</v>
      </c>
      <c r="H236" s="92">
        <f t="shared" si="11"/>
        <v>1.2</v>
      </c>
      <c r="I236" s="77"/>
    </row>
    <row r="237" spans="2:9" x14ac:dyDescent="0.25">
      <c r="C237" s="83" t="s">
        <v>269</v>
      </c>
      <c r="D237" s="92">
        <f t="shared" si="11"/>
        <v>1.2</v>
      </c>
      <c r="E237" s="92">
        <f t="shared" si="11"/>
        <v>1.2</v>
      </c>
      <c r="F237" s="92">
        <f t="shared" si="11"/>
        <v>1.2</v>
      </c>
      <c r="G237" s="92">
        <f t="shared" si="11"/>
        <v>1.2</v>
      </c>
      <c r="H237" s="92">
        <f t="shared" si="11"/>
        <v>1.2</v>
      </c>
      <c r="I237" s="77"/>
    </row>
    <row r="238" spans="2:9" x14ac:dyDescent="0.25">
      <c r="C238" s="83" t="s">
        <v>270</v>
      </c>
      <c r="D238" s="92">
        <f t="shared" si="11"/>
        <v>1.2</v>
      </c>
      <c r="E238" s="92">
        <f t="shared" si="11"/>
        <v>1.2</v>
      </c>
      <c r="F238" s="92">
        <f t="shared" si="11"/>
        <v>1.2</v>
      </c>
      <c r="G238" s="92">
        <f t="shared" si="11"/>
        <v>1.2</v>
      </c>
      <c r="H238" s="92">
        <f t="shared" si="11"/>
        <v>1.2</v>
      </c>
      <c r="I238" s="77"/>
    </row>
    <row r="239" spans="2:9" x14ac:dyDescent="0.25">
      <c r="B239" s="102" t="s">
        <v>83</v>
      </c>
      <c r="C239" s="83" t="s">
        <v>267</v>
      </c>
      <c r="D239" s="92">
        <f t="shared" si="11"/>
        <v>1.2</v>
      </c>
      <c r="E239" s="92">
        <f t="shared" si="11"/>
        <v>1.2</v>
      </c>
      <c r="F239" s="92">
        <f t="shared" si="11"/>
        <v>1.2</v>
      </c>
      <c r="G239" s="92">
        <f t="shared" si="11"/>
        <v>1.2</v>
      </c>
      <c r="H239" s="92">
        <f t="shared" si="11"/>
        <v>1.2</v>
      </c>
      <c r="I239" s="77"/>
    </row>
    <row r="240" spans="2:9" x14ac:dyDescent="0.25">
      <c r="C240" s="83" t="s">
        <v>268</v>
      </c>
      <c r="D240" s="92">
        <f t="shared" si="11"/>
        <v>1.2</v>
      </c>
      <c r="E240" s="92">
        <f t="shared" si="11"/>
        <v>1.2</v>
      </c>
      <c r="F240" s="92">
        <f t="shared" si="11"/>
        <v>1.2</v>
      </c>
      <c r="G240" s="92">
        <f t="shared" si="11"/>
        <v>1.2</v>
      </c>
      <c r="H240" s="92">
        <f t="shared" si="11"/>
        <v>1.2</v>
      </c>
      <c r="I240" s="77"/>
    </row>
    <row r="241" spans="1:9" x14ac:dyDescent="0.25">
      <c r="C241" s="83" t="s">
        <v>269</v>
      </c>
      <c r="D241" s="92">
        <f t="shared" si="11"/>
        <v>1.2</v>
      </c>
      <c r="E241" s="92">
        <f t="shared" si="11"/>
        <v>2.2320000000000002</v>
      </c>
      <c r="F241" s="92">
        <f t="shared" si="11"/>
        <v>2.2320000000000002</v>
      </c>
      <c r="G241" s="92">
        <f t="shared" si="11"/>
        <v>2.2320000000000002</v>
      </c>
      <c r="H241" s="92">
        <f t="shared" si="11"/>
        <v>2.2320000000000002</v>
      </c>
      <c r="I241" s="77"/>
    </row>
    <row r="242" spans="1:9" x14ac:dyDescent="0.25">
      <c r="C242" s="83" t="s">
        <v>270</v>
      </c>
      <c r="D242" s="92">
        <f t="shared" si="11"/>
        <v>1.2</v>
      </c>
      <c r="E242" s="92">
        <f t="shared" si="11"/>
        <v>3.6119999999999997</v>
      </c>
      <c r="F242" s="92">
        <f t="shared" si="11"/>
        <v>3.6119999999999997</v>
      </c>
      <c r="G242" s="92">
        <f t="shared" si="11"/>
        <v>3.6119999999999997</v>
      </c>
      <c r="H242" s="92">
        <f t="shared" si="11"/>
        <v>3.6119999999999997</v>
      </c>
      <c r="I242" s="77"/>
    </row>
    <row r="243" spans="1:9" x14ac:dyDescent="0.25">
      <c r="B243" s="102" t="s">
        <v>89</v>
      </c>
      <c r="C243" s="83" t="s">
        <v>267</v>
      </c>
      <c r="D243" s="92">
        <f t="shared" ref="D243:H246" si="12">D23*1.2</f>
        <v>1.2</v>
      </c>
      <c r="E243" s="92">
        <f t="shared" si="12"/>
        <v>1.2</v>
      </c>
      <c r="F243" s="92">
        <f t="shared" si="12"/>
        <v>1.2</v>
      </c>
      <c r="G243" s="92">
        <f t="shared" si="12"/>
        <v>1.2</v>
      </c>
      <c r="H243" s="92">
        <f t="shared" si="12"/>
        <v>1.2</v>
      </c>
      <c r="I243" s="77"/>
    </row>
    <row r="244" spans="1:9" x14ac:dyDescent="0.25">
      <c r="C244" s="83" t="s">
        <v>268</v>
      </c>
      <c r="D244" s="92">
        <f t="shared" si="12"/>
        <v>1.2</v>
      </c>
      <c r="E244" s="92">
        <f t="shared" si="12"/>
        <v>1.2</v>
      </c>
      <c r="F244" s="92">
        <f t="shared" si="12"/>
        <v>1.2</v>
      </c>
      <c r="G244" s="92">
        <f t="shared" si="12"/>
        <v>1.2</v>
      </c>
      <c r="H244" s="92">
        <f t="shared" si="12"/>
        <v>1.2</v>
      </c>
      <c r="I244" s="77"/>
    </row>
    <row r="245" spans="1:9" x14ac:dyDescent="0.25">
      <c r="C245" s="83" t="s">
        <v>269</v>
      </c>
      <c r="D245" s="92">
        <f t="shared" si="12"/>
        <v>1.2</v>
      </c>
      <c r="E245" s="92">
        <f t="shared" si="12"/>
        <v>2.2320000000000002</v>
      </c>
      <c r="F245" s="92">
        <f t="shared" si="12"/>
        <v>2.2320000000000002</v>
      </c>
      <c r="G245" s="92">
        <f t="shared" si="12"/>
        <v>2.2320000000000002</v>
      </c>
      <c r="H245" s="92">
        <f t="shared" si="12"/>
        <v>2.2320000000000002</v>
      </c>
      <c r="I245" s="77"/>
    </row>
    <row r="246" spans="1:9" x14ac:dyDescent="0.25">
      <c r="C246" s="83" t="s">
        <v>270</v>
      </c>
      <c r="D246" s="92">
        <f t="shared" si="12"/>
        <v>1.2</v>
      </c>
      <c r="E246" s="92">
        <f t="shared" si="12"/>
        <v>3.6119999999999997</v>
      </c>
      <c r="F246" s="92">
        <f t="shared" si="12"/>
        <v>3.6119999999999997</v>
      </c>
      <c r="G246" s="92">
        <f t="shared" si="12"/>
        <v>3.6119999999999997</v>
      </c>
      <c r="H246" s="92">
        <f t="shared" si="12"/>
        <v>3.6119999999999997</v>
      </c>
      <c r="I246" s="77"/>
    </row>
    <row r="248" spans="1:9" x14ac:dyDescent="0.25">
      <c r="A248" s="60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x14ac:dyDescent="0.25">
      <c r="A249" s="77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6"/>
    </row>
    <row r="250" spans="1:9" x14ac:dyDescent="0.25">
      <c r="A250" s="57"/>
      <c r="B250" s="102" t="s">
        <v>81</v>
      </c>
      <c r="C250" s="83" t="s">
        <v>267</v>
      </c>
      <c r="D250" s="92">
        <f t="shared" ref="D250:H259" si="13">D30*1.2</f>
        <v>1.2</v>
      </c>
      <c r="E250" s="92">
        <f t="shared" si="13"/>
        <v>1.2</v>
      </c>
      <c r="F250" s="92">
        <f t="shared" si="13"/>
        <v>1.2</v>
      </c>
      <c r="G250" s="92">
        <f t="shared" si="13"/>
        <v>1.2</v>
      </c>
      <c r="H250" s="92">
        <f t="shared" si="13"/>
        <v>1.2</v>
      </c>
      <c r="I250" s="78"/>
    </row>
    <row r="251" spans="1:9" x14ac:dyDescent="0.25">
      <c r="C251" s="83" t="s">
        <v>268</v>
      </c>
      <c r="D251" s="92">
        <f t="shared" si="13"/>
        <v>1.2</v>
      </c>
      <c r="E251" s="92">
        <f t="shared" si="13"/>
        <v>1.92</v>
      </c>
      <c r="F251" s="92">
        <f t="shared" si="13"/>
        <v>1.92</v>
      </c>
      <c r="G251" s="92">
        <f t="shared" si="13"/>
        <v>1.92</v>
      </c>
      <c r="H251" s="92">
        <f t="shared" si="13"/>
        <v>1.92</v>
      </c>
      <c r="I251" s="77"/>
    </row>
    <row r="252" spans="1:9" x14ac:dyDescent="0.25">
      <c r="C252" s="83" t="s">
        <v>204</v>
      </c>
      <c r="D252" s="92">
        <f t="shared" si="13"/>
        <v>1.2</v>
      </c>
      <c r="E252" s="92">
        <f t="shared" si="13"/>
        <v>4.0919999999999996</v>
      </c>
      <c r="F252" s="92">
        <f t="shared" si="13"/>
        <v>4.0919999999999996</v>
      </c>
      <c r="G252" s="92">
        <f t="shared" si="13"/>
        <v>4.0919999999999996</v>
      </c>
      <c r="H252" s="92">
        <f t="shared" si="13"/>
        <v>4.0919999999999996</v>
      </c>
      <c r="I252" s="77"/>
    </row>
    <row r="253" spans="1:9" x14ac:dyDescent="0.25">
      <c r="C253" s="83" t="s">
        <v>205</v>
      </c>
      <c r="D253" s="92">
        <f t="shared" si="13"/>
        <v>1.2</v>
      </c>
      <c r="E253" s="92">
        <f t="shared" si="13"/>
        <v>14.795999999999999</v>
      </c>
      <c r="F253" s="92">
        <f t="shared" si="13"/>
        <v>14.795999999999999</v>
      </c>
      <c r="G253" s="92">
        <f t="shared" si="13"/>
        <v>14.795999999999999</v>
      </c>
      <c r="H253" s="92">
        <f t="shared" si="13"/>
        <v>14.795999999999999</v>
      </c>
      <c r="I253" s="77"/>
    </row>
    <row r="254" spans="1:9" x14ac:dyDescent="0.25">
      <c r="B254" s="102" t="s">
        <v>82</v>
      </c>
      <c r="C254" s="83" t="s">
        <v>267</v>
      </c>
      <c r="D254" s="92">
        <f t="shared" si="13"/>
        <v>1.2</v>
      </c>
      <c r="E254" s="92">
        <f t="shared" si="13"/>
        <v>1.2</v>
      </c>
      <c r="F254" s="92">
        <f t="shared" si="13"/>
        <v>1.2</v>
      </c>
      <c r="G254" s="92">
        <f t="shared" si="13"/>
        <v>1.2</v>
      </c>
      <c r="H254" s="92">
        <f t="shared" si="13"/>
        <v>1.2</v>
      </c>
      <c r="I254" s="77"/>
    </row>
    <row r="255" spans="1:9" x14ac:dyDescent="0.25">
      <c r="C255" s="83" t="s">
        <v>268</v>
      </c>
      <c r="D255" s="92">
        <f t="shared" si="13"/>
        <v>1.2</v>
      </c>
      <c r="E255" s="92">
        <f t="shared" si="13"/>
        <v>2.3039999999999998</v>
      </c>
      <c r="F255" s="92">
        <f t="shared" si="13"/>
        <v>2.3039999999999998</v>
      </c>
      <c r="G255" s="92">
        <f t="shared" si="13"/>
        <v>2.3039999999999998</v>
      </c>
      <c r="H255" s="92">
        <f t="shared" si="13"/>
        <v>2.3039999999999998</v>
      </c>
      <c r="I255" s="77"/>
    </row>
    <row r="256" spans="1:9" x14ac:dyDescent="0.25">
      <c r="C256" s="83" t="s">
        <v>204</v>
      </c>
      <c r="D256" s="92">
        <f t="shared" si="13"/>
        <v>1.2</v>
      </c>
      <c r="E256" s="92">
        <f t="shared" si="13"/>
        <v>5.5919999999999996</v>
      </c>
      <c r="F256" s="92">
        <f t="shared" si="13"/>
        <v>5.5919999999999996</v>
      </c>
      <c r="G256" s="92">
        <f t="shared" si="13"/>
        <v>5.5919999999999996</v>
      </c>
      <c r="H256" s="92">
        <f t="shared" si="13"/>
        <v>5.5919999999999996</v>
      </c>
      <c r="I256" s="77"/>
    </row>
    <row r="257" spans="2:9" x14ac:dyDescent="0.25">
      <c r="C257" s="83" t="s">
        <v>205</v>
      </c>
      <c r="D257" s="92">
        <f t="shared" si="13"/>
        <v>1.2</v>
      </c>
      <c r="E257" s="92">
        <f t="shared" si="13"/>
        <v>11.616</v>
      </c>
      <c r="F257" s="92">
        <f t="shared" si="13"/>
        <v>11.616</v>
      </c>
      <c r="G257" s="92">
        <f t="shared" si="13"/>
        <v>11.616</v>
      </c>
      <c r="H257" s="92">
        <f t="shared" si="13"/>
        <v>11.616</v>
      </c>
      <c r="I257" s="77"/>
    </row>
    <row r="258" spans="2:9" x14ac:dyDescent="0.25">
      <c r="B258" s="102" t="s">
        <v>84</v>
      </c>
      <c r="C258" s="83" t="s">
        <v>267</v>
      </c>
      <c r="D258" s="92">
        <f t="shared" si="13"/>
        <v>1.2</v>
      </c>
      <c r="E258" s="92">
        <f t="shared" si="13"/>
        <v>1.2</v>
      </c>
      <c r="F258" s="92">
        <f t="shared" si="13"/>
        <v>1.2</v>
      </c>
      <c r="G258" s="92">
        <f t="shared" si="13"/>
        <v>1.2</v>
      </c>
      <c r="H258" s="92">
        <f t="shared" si="13"/>
        <v>1.2</v>
      </c>
      <c r="I258" s="77"/>
    </row>
    <row r="259" spans="2:9" x14ac:dyDescent="0.25">
      <c r="C259" s="83" t="s">
        <v>268</v>
      </c>
      <c r="D259" s="92">
        <f t="shared" si="13"/>
        <v>1.2</v>
      </c>
      <c r="E259" s="92">
        <f t="shared" si="13"/>
        <v>1.2</v>
      </c>
      <c r="F259" s="92">
        <f t="shared" si="13"/>
        <v>1.2</v>
      </c>
      <c r="G259" s="92">
        <f t="shared" si="13"/>
        <v>1.2</v>
      </c>
      <c r="H259" s="92">
        <f t="shared" si="13"/>
        <v>1.2</v>
      </c>
      <c r="I259" s="77"/>
    </row>
    <row r="260" spans="2:9" x14ac:dyDescent="0.25">
      <c r="C260" s="83" t="s">
        <v>204</v>
      </c>
      <c r="D260" s="92">
        <f t="shared" ref="D260:H269" si="14">D40*1.2</f>
        <v>1.2</v>
      </c>
      <c r="E260" s="92">
        <f t="shared" si="14"/>
        <v>3.0960000000000001</v>
      </c>
      <c r="F260" s="92">
        <f t="shared" si="14"/>
        <v>3.0960000000000001</v>
      </c>
      <c r="G260" s="92">
        <f t="shared" si="14"/>
        <v>3.0960000000000001</v>
      </c>
      <c r="H260" s="92">
        <f t="shared" si="14"/>
        <v>3.0960000000000001</v>
      </c>
      <c r="I260" s="77"/>
    </row>
    <row r="261" spans="2:9" x14ac:dyDescent="0.25">
      <c r="C261" s="83" t="s">
        <v>205</v>
      </c>
      <c r="D261" s="92">
        <f t="shared" si="14"/>
        <v>1.2</v>
      </c>
      <c r="E261" s="92">
        <f t="shared" si="14"/>
        <v>11.556000000000001</v>
      </c>
      <c r="F261" s="92">
        <f t="shared" si="14"/>
        <v>11.556000000000001</v>
      </c>
      <c r="G261" s="92">
        <f t="shared" si="14"/>
        <v>11.556000000000001</v>
      </c>
      <c r="H261" s="92">
        <f t="shared" si="14"/>
        <v>11.556000000000001</v>
      </c>
      <c r="I261" s="77"/>
    </row>
    <row r="262" spans="2:9" x14ac:dyDescent="0.25">
      <c r="B262" s="102" t="s">
        <v>85</v>
      </c>
      <c r="C262" s="83" t="s">
        <v>267</v>
      </c>
      <c r="D262" s="92">
        <f t="shared" si="14"/>
        <v>1.2</v>
      </c>
      <c r="E262" s="92">
        <f t="shared" si="14"/>
        <v>1.2</v>
      </c>
      <c r="F262" s="92">
        <f t="shared" si="14"/>
        <v>1.2</v>
      </c>
      <c r="G262" s="92">
        <f t="shared" si="14"/>
        <v>1.2</v>
      </c>
      <c r="H262" s="92">
        <f t="shared" si="14"/>
        <v>1.2</v>
      </c>
      <c r="I262" s="77"/>
    </row>
    <row r="263" spans="2:9" x14ac:dyDescent="0.25">
      <c r="C263" s="83" t="s">
        <v>268</v>
      </c>
      <c r="D263" s="92">
        <f t="shared" si="14"/>
        <v>1.2</v>
      </c>
      <c r="E263" s="92">
        <f t="shared" si="14"/>
        <v>1.2</v>
      </c>
      <c r="F263" s="92">
        <f t="shared" si="14"/>
        <v>1.2</v>
      </c>
      <c r="G263" s="92">
        <f t="shared" si="14"/>
        <v>1.2</v>
      </c>
      <c r="H263" s="92">
        <f t="shared" si="14"/>
        <v>1.2</v>
      </c>
      <c r="I263" s="77"/>
    </row>
    <row r="264" spans="2:9" x14ac:dyDescent="0.25">
      <c r="C264" s="83" t="s">
        <v>204</v>
      </c>
      <c r="D264" s="92">
        <f t="shared" si="14"/>
        <v>1.2</v>
      </c>
      <c r="E264" s="92">
        <f t="shared" si="14"/>
        <v>1.2</v>
      </c>
      <c r="F264" s="92">
        <f t="shared" si="14"/>
        <v>1.2</v>
      </c>
      <c r="G264" s="92">
        <f t="shared" si="14"/>
        <v>1.2</v>
      </c>
      <c r="H264" s="92">
        <f t="shared" si="14"/>
        <v>1.2</v>
      </c>
      <c r="I264" s="77"/>
    </row>
    <row r="265" spans="2:9" x14ac:dyDescent="0.25">
      <c r="C265" s="83" t="s">
        <v>205</v>
      </c>
      <c r="D265" s="92">
        <f t="shared" si="14"/>
        <v>1.2</v>
      </c>
      <c r="E265" s="92">
        <f t="shared" si="14"/>
        <v>1.2</v>
      </c>
      <c r="F265" s="92">
        <f t="shared" si="14"/>
        <v>1.2</v>
      </c>
      <c r="G265" s="92">
        <f t="shared" si="14"/>
        <v>1.2</v>
      </c>
      <c r="H265" s="92">
        <f t="shared" si="14"/>
        <v>1.2</v>
      </c>
      <c r="I265" s="77"/>
    </row>
    <row r="266" spans="2:9" x14ac:dyDescent="0.25">
      <c r="B266" s="102" t="s">
        <v>83</v>
      </c>
      <c r="C266" s="83" t="s">
        <v>267</v>
      </c>
      <c r="D266" s="92">
        <f t="shared" si="14"/>
        <v>1.2</v>
      </c>
      <c r="E266" s="92">
        <f t="shared" si="14"/>
        <v>1.2</v>
      </c>
      <c r="F266" s="92">
        <f t="shared" si="14"/>
        <v>1.2</v>
      </c>
      <c r="G266" s="92">
        <f t="shared" si="14"/>
        <v>1.2</v>
      </c>
      <c r="H266" s="92">
        <f t="shared" si="14"/>
        <v>1.2</v>
      </c>
      <c r="I266" s="77"/>
    </row>
    <row r="267" spans="2:9" x14ac:dyDescent="0.25">
      <c r="C267" s="83" t="s">
        <v>268</v>
      </c>
      <c r="D267" s="92">
        <f t="shared" si="14"/>
        <v>1.2</v>
      </c>
      <c r="E267" s="92">
        <f t="shared" si="14"/>
        <v>1.9799999999999998</v>
      </c>
      <c r="F267" s="92">
        <f t="shared" si="14"/>
        <v>1.9799999999999998</v>
      </c>
      <c r="G267" s="92">
        <f t="shared" si="14"/>
        <v>1.9799999999999998</v>
      </c>
      <c r="H267" s="92">
        <f t="shared" si="14"/>
        <v>1.9799999999999998</v>
      </c>
      <c r="I267" s="77"/>
    </row>
    <row r="268" spans="2:9" x14ac:dyDescent="0.25">
      <c r="C268" s="83" t="s">
        <v>204</v>
      </c>
      <c r="D268" s="92">
        <f t="shared" si="14"/>
        <v>1.2</v>
      </c>
      <c r="E268" s="92">
        <f t="shared" si="14"/>
        <v>3.2759999999999998</v>
      </c>
      <c r="F268" s="92">
        <f t="shared" si="14"/>
        <v>3.2759999999999998</v>
      </c>
      <c r="G268" s="92">
        <f t="shared" si="14"/>
        <v>3.2759999999999998</v>
      </c>
      <c r="H268" s="92">
        <f t="shared" si="14"/>
        <v>3.2759999999999998</v>
      </c>
      <c r="I268" s="77"/>
    </row>
    <row r="269" spans="2:9" x14ac:dyDescent="0.25">
      <c r="C269" s="83" t="s">
        <v>205</v>
      </c>
      <c r="D269" s="92">
        <f t="shared" si="14"/>
        <v>1.2</v>
      </c>
      <c r="E269" s="92">
        <f t="shared" si="14"/>
        <v>13.452</v>
      </c>
      <c r="F269" s="92">
        <f t="shared" si="14"/>
        <v>13.452</v>
      </c>
      <c r="G269" s="92">
        <f t="shared" si="14"/>
        <v>13.452</v>
      </c>
      <c r="H269" s="92">
        <f t="shared" si="14"/>
        <v>13.452</v>
      </c>
      <c r="I269" s="77"/>
    </row>
    <row r="270" spans="2:9" x14ac:dyDescent="0.25">
      <c r="B270" s="102" t="s">
        <v>89</v>
      </c>
      <c r="C270" s="83" t="s">
        <v>267</v>
      </c>
      <c r="D270" s="92">
        <f t="shared" ref="D270:H273" si="15">D50*1.2</f>
        <v>1.2</v>
      </c>
      <c r="E270" s="92">
        <f t="shared" si="15"/>
        <v>1.2</v>
      </c>
      <c r="F270" s="92">
        <f t="shared" si="15"/>
        <v>1.2</v>
      </c>
      <c r="G270" s="92">
        <f t="shared" si="15"/>
        <v>1.2</v>
      </c>
      <c r="H270" s="92">
        <f t="shared" si="15"/>
        <v>1.2</v>
      </c>
      <c r="I270" s="77"/>
    </row>
    <row r="271" spans="2:9" x14ac:dyDescent="0.25">
      <c r="C271" s="83" t="s">
        <v>268</v>
      </c>
      <c r="D271" s="92">
        <f t="shared" si="15"/>
        <v>1.2</v>
      </c>
      <c r="E271" s="92">
        <f t="shared" si="15"/>
        <v>1.9799999999999998</v>
      </c>
      <c r="F271" s="92">
        <f t="shared" si="15"/>
        <v>1.9799999999999998</v>
      </c>
      <c r="G271" s="92">
        <f t="shared" si="15"/>
        <v>1.9799999999999998</v>
      </c>
      <c r="H271" s="92">
        <f t="shared" si="15"/>
        <v>1.9799999999999998</v>
      </c>
      <c r="I271" s="77"/>
    </row>
    <row r="272" spans="2:9" x14ac:dyDescent="0.25">
      <c r="C272" s="83" t="s">
        <v>204</v>
      </c>
      <c r="D272" s="92">
        <f t="shared" si="15"/>
        <v>1.2</v>
      </c>
      <c r="E272" s="92">
        <f t="shared" si="15"/>
        <v>3.2759999999999998</v>
      </c>
      <c r="F272" s="92">
        <f t="shared" si="15"/>
        <v>3.2759999999999998</v>
      </c>
      <c r="G272" s="92">
        <f t="shared" si="15"/>
        <v>3.2759999999999998</v>
      </c>
      <c r="H272" s="92">
        <f t="shared" si="15"/>
        <v>3.2759999999999998</v>
      </c>
      <c r="I272" s="77"/>
    </row>
    <row r="273" spans="1:9" x14ac:dyDescent="0.25">
      <c r="C273" s="83" t="s">
        <v>205</v>
      </c>
      <c r="D273" s="92">
        <f t="shared" si="15"/>
        <v>1.2</v>
      </c>
      <c r="E273" s="92">
        <f t="shared" si="15"/>
        <v>13.452</v>
      </c>
      <c r="F273" s="92">
        <f t="shared" si="15"/>
        <v>13.452</v>
      </c>
      <c r="G273" s="92">
        <f t="shared" si="15"/>
        <v>13.452</v>
      </c>
      <c r="H273" s="92">
        <f t="shared" si="15"/>
        <v>13.452</v>
      </c>
      <c r="I273" s="77"/>
    </row>
    <row r="274" spans="1:9" x14ac:dyDescent="0.25">
      <c r="C274" s="83"/>
      <c r="D274" s="83"/>
    </row>
    <row r="275" spans="1:9" x14ac:dyDescent="0.25">
      <c r="A275" s="60" t="s">
        <v>274</v>
      </c>
      <c r="B275" s="69"/>
      <c r="C275" s="69"/>
      <c r="D275" s="69"/>
      <c r="E275" s="69"/>
      <c r="F275" s="69"/>
      <c r="G275" s="69"/>
      <c r="H275" s="69"/>
      <c r="I275" s="69"/>
    </row>
    <row r="276" spans="1:9" ht="26.4" customHeight="1" x14ac:dyDescent="0.25">
      <c r="A276" s="77" t="s">
        <v>111</v>
      </c>
      <c r="B276" s="57" t="s">
        <v>265</v>
      </c>
      <c r="C276" s="79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6"/>
    </row>
    <row r="277" spans="1:9" x14ac:dyDescent="0.25">
      <c r="A277" s="57"/>
      <c r="B277" s="102" t="s">
        <v>91</v>
      </c>
      <c r="C277" s="83" t="s">
        <v>276</v>
      </c>
      <c r="D277" s="92">
        <f t="shared" ref="D277:G282" si="16">D57*1.2</f>
        <v>1.2</v>
      </c>
      <c r="E277" s="92">
        <f t="shared" si="16"/>
        <v>1.2</v>
      </c>
      <c r="F277" s="92">
        <f t="shared" si="16"/>
        <v>1.2</v>
      </c>
      <c r="G277" s="92">
        <f t="shared" si="16"/>
        <v>1.2</v>
      </c>
      <c r="H277" s="77"/>
    </row>
    <row r="278" spans="1:9" x14ac:dyDescent="0.25">
      <c r="C278" s="83" t="s">
        <v>277</v>
      </c>
      <c r="D278" s="92">
        <f t="shared" si="16"/>
        <v>12.81</v>
      </c>
      <c r="E278" s="92">
        <f t="shared" si="16"/>
        <v>12.81</v>
      </c>
      <c r="F278" s="92">
        <f t="shared" si="16"/>
        <v>12.81</v>
      </c>
      <c r="G278" s="92">
        <f t="shared" si="16"/>
        <v>12.81</v>
      </c>
      <c r="H278" s="77"/>
    </row>
    <row r="279" spans="1:9" x14ac:dyDescent="0.25">
      <c r="B279" s="102" t="s">
        <v>92</v>
      </c>
      <c r="C279" s="83" t="s">
        <v>276</v>
      </c>
      <c r="D279" s="92">
        <f t="shared" si="16"/>
        <v>1.2</v>
      </c>
      <c r="E279" s="92">
        <f t="shared" si="16"/>
        <v>1.2</v>
      </c>
      <c r="F279" s="92">
        <f t="shared" si="16"/>
        <v>1.2</v>
      </c>
      <c r="G279" s="92">
        <f t="shared" si="16"/>
        <v>1.2</v>
      </c>
      <c r="H279" s="77"/>
    </row>
    <row r="280" spans="1:9" x14ac:dyDescent="0.25">
      <c r="C280" s="83" t="s">
        <v>277</v>
      </c>
      <c r="D280" s="92">
        <f t="shared" si="16"/>
        <v>12.81</v>
      </c>
      <c r="E280" s="92">
        <f t="shared" si="16"/>
        <v>12.81</v>
      </c>
      <c r="F280" s="92">
        <f t="shared" si="16"/>
        <v>12.81</v>
      </c>
      <c r="G280" s="92">
        <f t="shared" si="16"/>
        <v>12.81</v>
      </c>
      <c r="H280" s="77"/>
    </row>
    <row r="281" spans="1:9" x14ac:dyDescent="0.25">
      <c r="B281" s="102" t="s">
        <v>93</v>
      </c>
      <c r="C281" s="83" t="s">
        <v>276</v>
      </c>
      <c r="D281" s="92">
        <f t="shared" si="16"/>
        <v>1.2</v>
      </c>
      <c r="E281" s="92">
        <f t="shared" si="16"/>
        <v>1.2</v>
      </c>
      <c r="F281" s="92">
        <f t="shared" si="16"/>
        <v>1.2</v>
      </c>
      <c r="G281" s="92">
        <f t="shared" si="16"/>
        <v>1.2</v>
      </c>
      <c r="H281" s="77"/>
    </row>
    <row r="282" spans="1:9" x14ac:dyDescent="0.25">
      <c r="C282" s="83" t="s">
        <v>277</v>
      </c>
      <c r="D282" s="92">
        <f t="shared" si="16"/>
        <v>12.81</v>
      </c>
      <c r="E282" s="92">
        <f t="shared" si="16"/>
        <v>12.81</v>
      </c>
      <c r="F282" s="92">
        <f t="shared" si="16"/>
        <v>12.81</v>
      </c>
      <c r="G282" s="92">
        <f t="shared" si="16"/>
        <v>12.81</v>
      </c>
      <c r="H282" s="77"/>
    </row>
    <row r="283" spans="1:9" x14ac:dyDescent="0.25">
      <c r="C283" s="83"/>
      <c r="D283" s="83"/>
    </row>
    <row r="284" spans="1:9" x14ac:dyDescent="0.25">
      <c r="A284" s="60" t="s">
        <v>278</v>
      </c>
      <c r="B284" s="69"/>
      <c r="C284" s="69"/>
      <c r="D284" s="69"/>
      <c r="E284" s="69"/>
      <c r="F284" s="69"/>
      <c r="G284" s="69"/>
      <c r="H284" s="69"/>
      <c r="I284" s="69"/>
    </row>
    <row r="285" spans="1:9" ht="26.4" customHeight="1" x14ac:dyDescent="0.25">
      <c r="A285" s="77" t="s">
        <v>118</v>
      </c>
      <c r="B285" s="57" t="s">
        <v>265</v>
      </c>
      <c r="C285" s="79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0" t="s">
        <v>80</v>
      </c>
      <c r="I285" s="76"/>
    </row>
    <row r="286" spans="1:9" x14ac:dyDescent="0.25">
      <c r="A286" s="81"/>
      <c r="B286" s="102" t="s">
        <v>68</v>
      </c>
      <c r="C286" s="83" t="s">
        <v>119</v>
      </c>
      <c r="D286" s="92">
        <f t="shared" ref="D286:G305" si="17">D66*1.2</f>
        <v>1.2</v>
      </c>
      <c r="E286" s="92">
        <f t="shared" si="17"/>
        <v>1.2</v>
      </c>
      <c r="F286" s="92">
        <f t="shared" si="17"/>
        <v>1.2</v>
      </c>
      <c r="G286" s="92">
        <f t="shared" si="17"/>
        <v>1.2</v>
      </c>
      <c r="H286" s="77">
        <v>1.05</v>
      </c>
      <c r="I286" s="77"/>
    </row>
    <row r="287" spans="1:9" x14ac:dyDescent="0.25">
      <c r="C287" s="83" t="s">
        <v>120</v>
      </c>
      <c r="D287" s="92">
        <f t="shared" si="17"/>
        <v>1.62</v>
      </c>
      <c r="E287" s="92">
        <f t="shared" si="17"/>
        <v>1.2</v>
      </c>
      <c r="F287" s="92">
        <f t="shared" si="17"/>
        <v>1.2</v>
      </c>
      <c r="G287" s="92">
        <f t="shared" si="17"/>
        <v>1.2</v>
      </c>
      <c r="H287" s="77">
        <v>1.05</v>
      </c>
      <c r="I287" s="77"/>
    </row>
    <row r="288" spans="1:9" x14ac:dyDescent="0.25">
      <c r="C288" s="83" t="s">
        <v>121</v>
      </c>
      <c r="D288" s="92">
        <f t="shared" si="17"/>
        <v>1.62</v>
      </c>
      <c r="E288" s="92">
        <f t="shared" si="17"/>
        <v>1.2</v>
      </c>
      <c r="F288" s="92">
        <f t="shared" si="17"/>
        <v>1.2</v>
      </c>
      <c r="G288" s="92">
        <f t="shared" si="17"/>
        <v>1.2</v>
      </c>
      <c r="H288" s="77">
        <v>1.05</v>
      </c>
      <c r="I288" s="77"/>
    </row>
    <row r="289" spans="2:9" x14ac:dyDescent="0.25">
      <c r="C289" s="83" t="s">
        <v>122</v>
      </c>
      <c r="D289" s="92">
        <f t="shared" si="17"/>
        <v>6.48</v>
      </c>
      <c r="E289" s="92">
        <f t="shared" si="17"/>
        <v>1.2</v>
      </c>
      <c r="F289" s="92">
        <f t="shared" si="17"/>
        <v>1.2</v>
      </c>
      <c r="G289" s="92">
        <f t="shared" si="17"/>
        <v>1.2</v>
      </c>
      <c r="H289" s="77">
        <v>1.05</v>
      </c>
      <c r="I289" s="77"/>
    </row>
    <row r="290" spans="2:9" x14ac:dyDescent="0.25">
      <c r="B290" s="102" t="s">
        <v>69</v>
      </c>
      <c r="C290" s="83" t="s">
        <v>119</v>
      </c>
      <c r="D290" s="92">
        <f t="shared" si="17"/>
        <v>1.2</v>
      </c>
      <c r="E290" s="92">
        <f t="shared" si="17"/>
        <v>1.2</v>
      </c>
      <c r="F290" s="92">
        <f t="shared" si="17"/>
        <v>1.2</v>
      </c>
      <c r="G290" s="92">
        <f t="shared" si="17"/>
        <v>1.2</v>
      </c>
      <c r="H290" s="77">
        <v>1.05</v>
      </c>
      <c r="I290" s="77"/>
    </row>
    <row r="291" spans="2:9" x14ac:dyDescent="0.25">
      <c r="C291" s="83" t="s">
        <v>120</v>
      </c>
      <c r="D291" s="92">
        <f t="shared" si="17"/>
        <v>1.62</v>
      </c>
      <c r="E291" s="92">
        <f t="shared" si="17"/>
        <v>1.2</v>
      </c>
      <c r="F291" s="92">
        <f t="shared" si="17"/>
        <v>1.2</v>
      </c>
      <c r="G291" s="92">
        <f t="shared" si="17"/>
        <v>1.2</v>
      </c>
      <c r="H291" s="77">
        <v>1.05</v>
      </c>
      <c r="I291" s="77"/>
    </row>
    <row r="292" spans="2:9" x14ac:dyDescent="0.25">
      <c r="C292" s="83" t="s">
        <v>121</v>
      </c>
      <c r="D292" s="92">
        <f t="shared" si="17"/>
        <v>1.62</v>
      </c>
      <c r="E292" s="92">
        <f t="shared" si="17"/>
        <v>1.2</v>
      </c>
      <c r="F292" s="92">
        <f t="shared" si="17"/>
        <v>1.2</v>
      </c>
      <c r="G292" s="92">
        <f t="shared" si="17"/>
        <v>1.2</v>
      </c>
      <c r="H292" s="77">
        <v>1.05</v>
      </c>
      <c r="I292" s="77"/>
    </row>
    <row r="293" spans="2:9" x14ac:dyDescent="0.25">
      <c r="C293" s="83" t="s">
        <v>122</v>
      </c>
      <c r="D293" s="92">
        <f t="shared" si="17"/>
        <v>6.48</v>
      </c>
      <c r="E293" s="92">
        <f t="shared" si="17"/>
        <v>1.2</v>
      </c>
      <c r="F293" s="92">
        <f t="shared" si="17"/>
        <v>1.2</v>
      </c>
      <c r="G293" s="92">
        <f t="shared" si="17"/>
        <v>1.2</v>
      </c>
      <c r="H293" s="77">
        <v>1.05</v>
      </c>
      <c r="I293" s="77"/>
    </row>
    <row r="294" spans="2:9" x14ac:dyDescent="0.25">
      <c r="B294" s="102" t="s">
        <v>70</v>
      </c>
      <c r="C294" s="83" t="s">
        <v>119</v>
      </c>
      <c r="D294" s="92">
        <f t="shared" si="17"/>
        <v>1.2</v>
      </c>
      <c r="E294" s="92">
        <f t="shared" si="17"/>
        <v>1.2</v>
      </c>
      <c r="F294" s="92">
        <f t="shared" si="17"/>
        <v>1.2</v>
      </c>
      <c r="G294" s="92">
        <f t="shared" si="17"/>
        <v>1.2</v>
      </c>
      <c r="H294" s="77">
        <v>1.05</v>
      </c>
      <c r="I294" s="77"/>
    </row>
    <row r="295" spans="2:9" x14ac:dyDescent="0.25">
      <c r="C295" s="83" t="s">
        <v>120</v>
      </c>
      <c r="D295" s="92">
        <f t="shared" si="17"/>
        <v>1.62</v>
      </c>
      <c r="E295" s="92">
        <f t="shared" si="17"/>
        <v>1.2</v>
      </c>
      <c r="F295" s="92">
        <f t="shared" si="17"/>
        <v>1.2</v>
      </c>
      <c r="G295" s="92">
        <f t="shared" si="17"/>
        <v>1.2</v>
      </c>
      <c r="H295" s="77">
        <v>1.05</v>
      </c>
      <c r="I295" s="77"/>
    </row>
    <row r="296" spans="2:9" x14ac:dyDescent="0.25">
      <c r="C296" s="83" t="s">
        <v>121</v>
      </c>
      <c r="D296" s="92">
        <f t="shared" si="17"/>
        <v>1.62</v>
      </c>
      <c r="E296" s="92">
        <f t="shared" si="17"/>
        <v>1.2</v>
      </c>
      <c r="F296" s="92">
        <f t="shared" si="17"/>
        <v>1.2</v>
      </c>
      <c r="G296" s="92">
        <f t="shared" si="17"/>
        <v>1.2</v>
      </c>
      <c r="H296" s="77">
        <v>1.05</v>
      </c>
      <c r="I296" s="77"/>
    </row>
    <row r="297" spans="2:9" x14ac:dyDescent="0.25">
      <c r="C297" s="83" t="s">
        <v>122</v>
      </c>
      <c r="D297" s="92">
        <f t="shared" si="17"/>
        <v>6.48</v>
      </c>
      <c r="E297" s="92">
        <f t="shared" si="17"/>
        <v>1.2</v>
      </c>
      <c r="F297" s="92">
        <f t="shared" si="17"/>
        <v>1.2</v>
      </c>
      <c r="G297" s="92">
        <f t="shared" si="17"/>
        <v>1.2</v>
      </c>
      <c r="H297" s="77">
        <v>1.05</v>
      </c>
      <c r="I297" s="77"/>
    </row>
    <row r="298" spans="2:9" x14ac:dyDescent="0.25">
      <c r="B298" s="102" t="s">
        <v>72</v>
      </c>
      <c r="C298" s="83" t="s">
        <v>119</v>
      </c>
      <c r="D298" s="92">
        <f t="shared" si="17"/>
        <v>1.2</v>
      </c>
      <c r="E298" s="92">
        <f t="shared" si="17"/>
        <v>1.2</v>
      </c>
      <c r="F298" s="92">
        <f t="shared" si="17"/>
        <v>1.2</v>
      </c>
      <c r="G298" s="92">
        <f t="shared" si="17"/>
        <v>1.2</v>
      </c>
      <c r="H298" s="77">
        <v>1.05</v>
      </c>
      <c r="I298" s="77"/>
    </row>
    <row r="299" spans="2:9" x14ac:dyDescent="0.25">
      <c r="C299" s="83" t="s">
        <v>120</v>
      </c>
      <c r="D299" s="92">
        <f t="shared" si="17"/>
        <v>1.2</v>
      </c>
      <c r="E299" s="92">
        <f t="shared" si="17"/>
        <v>1.2</v>
      </c>
      <c r="F299" s="92">
        <f t="shared" si="17"/>
        <v>1.2</v>
      </c>
      <c r="G299" s="92">
        <f t="shared" si="17"/>
        <v>1.2</v>
      </c>
      <c r="H299" s="77">
        <v>1.05</v>
      </c>
      <c r="I299" s="77"/>
    </row>
    <row r="300" spans="2:9" x14ac:dyDescent="0.25">
      <c r="C300" s="83" t="s">
        <v>121</v>
      </c>
      <c r="D300" s="92">
        <f t="shared" si="17"/>
        <v>1.2</v>
      </c>
      <c r="E300" s="92">
        <f t="shared" si="17"/>
        <v>1.2</v>
      </c>
      <c r="F300" s="92">
        <f t="shared" si="17"/>
        <v>1.2</v>
      </c>
      <c r="G300" s="92">
        <f t="shared" si="17"/>
        <v>1.2</v>
      </c>
      <c r="H300" s="77">
        <v>1.05</v>
      </c>
      <c r="I300" s="77"/>
    </row>
    <row r="301" spans="2:9" x14ac:dyDescent="0.25">
      <c r="C301" s="83" t="s">
        <v>122</v>
      </c>
      <c r="D301" s="92">
        <f t="shared" si="17"/>
        <v>1.2</v>
      </c>
      <c r="E301" s="92">
        <f t="shared" si="17"/>
        <v>1.2</v>
      </c>
      <c r="F301" s="92">
        <f t="shared" si="17"/>
        <v>1.2</v>
      </c>
      <c r="G301" s="92">
        <f t="shared" si="17"/>
        <v>1.2</v>
      </c>
      <c r="H301" s="77">
        <v>1.05</v>
      </c>
      <c r="I301" s="77"/>
    </row>
    <row r="302" spans="2:9" x14ac:dyDescent="0.25">
      <c r="B302" s="102" t="s">
        <v>81</v>
      </c>
      <c r="C302" s="83" t="s">
        <v>119</v>
      </c>
      <c r="D302" s="92">
        <f t="shared" si="17"/>
        <v>1.2</v>
      </c>
      <c r="E302" s="92">
        <f t="shared" si="17"/>
        <v>1.2</v>
      </c>
      <c r="F302" s="92">
        <f t="shared" si="17"/>
        <v>1.2</v>
      </c>
      <c r="G302" s="92">
        <f t="shared" si="17"/>
        <v>1.2</v>
      </c>
      <c r="H302" s="77">
        <v>1.05</v>
      </c>
      <c r="I302" s="77"/>
    </row>
    <row r="303" spans="2:9" x14ac:dyDescent="0.25">
      <c r="C303" s="83" t="s">
        <v>120</v>
      </c>
      <c r="D303" s="92">
        <f t="shared" si="17"/>
        <v>1.2</v>
      </c>
      <c r="E303" s="92">
        <f t="shared" si="17"/>
        <v>2.7359999999999998</v>
      </c>
      <c r="F303" s="92">
        <f t="shared" si="17"/>
        <v>1.2</v>
      </c>
      <c r="G303" s="92">
        <f t="shared" si="17"/>
        <v>1.2</v>
      </c>
      <c r="H303" s="77">
        <v>1.05</v>
      </c>
      <c r="I303" s="77"/>
    </row>
    <row r="304" spans="2:9" x14ac:dyDescent="0.25">
      <c r="C304" s="83" t="s">
        <v>121</v>
      </c>
      <c r="D304" s="92">
        <f t="shared" si="17"/>
        <v>1.2</v>
      </c>
      <c r="E304" s="92">
        <f t="shared" si="17"/>
        <v>5.5439999999999996</v>
      </c>
      <c r="F304" s="92">
        <f t="shared" si="17"/>
        <v>1.2</v>
      </c>
      <c r="G304" s="92">
        <f t="shared" si="17"/>
        <v>1.2</v>
      </c>
      <c r="H304" s="77">
        <v>1.05</v>
      </c>
      <c r="I304" s="77"/>
    </row>
    <row r="305" spans="2:9" x14ac:dyDescent="0.25">
      <c r="C305" s="83" t="s">
        <v>122</v>
      </c>
      <c r="D305" s="92">
        <f t="shared" si="17"/>
        <v>1.2</v>
      </c>
      <c r="E305" s="92">
        <f t="shared" si="17"/>
        <v>12.635999999999999</v>
      </c>
      <c r="F305" s="92">
        <f t="shared" si="17"/>
        <v>1.764</v>
      </c>
      <c r="G305" s="92">
        <f t="shared" si="17"/>
        <v>3.0839999999999996</v>
      </c>
      <c r="H305" s="77">
        <v>1.05</v>
      </c>
      <c r="I305" s="77"/>
    </row>
    <row r="306" spans="2:9" x14ac:dyDescent="0.25">
      <c r="B306" s="102" t="s">
        <v>82</v>
      </c>
      <c r="C306" s="83" t="s">
        <v>119</v>
      </c>
      <c r="D306" s="92">
        <f t="shared" ref="D306:G321" si="18">D86*1.2</f>
        <v>1.2</v>
      </c>
      <c r="E306" s="92">
        <f t="shared" si="18"/>
        <v>1.2</v>
      </c>
      <c r="F306" s="92">
        <f t="shared" si="18"/>
        <v>1.2</v>
      </c>
      <c r="G306" s="92">
        <f t="shared" si="18"/>
        <v>1.2</v>
      </c>
      <c r="H306" s="77">
        <v>1.05</v>
      </c>
      <c r="I306" s="77"/>
    </row>
    <row r="307" spans="2:9" x14ac:dyDescent="0.25">
      <c r="C307" s="83" t="s">
        <v>120</v>
      </c>
      <c r="D307" s="92">
        <f t="shared" si="18"/>
        <v>1.2</v>
      </c>
      <c r="E307" s="92">
        <f t="shared" si="18"/>
        <v>1.9919999999999998</v>
      </c>
      <c r="F307" s="92">
        <f t="shared" si="18"/>
        <v>1.2</v>
      </c>
      <c r="G307" s="92">
        <f t="shared" si="18"/>
        <v>1.2</v>
      </c>
      <c r="H307" s="77">
        <v>1.05</v>
      </c>
      <c r="I307" s="77"/>
    </row>
    <row r="308" spans="2:9" x14ac:dyDescent="0.25">
      <c r="C308" s="83" t="s">
        <v>121</v>
      </c>
      <c r="D308" s="92">
        <f t="shared" si="18"/>
        <v>1.2</v>
      </c>
      <c r="E308" s="92">
        <f t="shared" si="18"/>
        <v>3</v>
      </c>
      <c r="F308" s="92">
        <f t="shared" si="18"/>
        <v>1.2</v>
      </c>
      <c r="G308" s="92">
        <f t="shared" si="18"/>
        <v>1.2</v>
      </c>
      <c r="H308" s="77">
        <v>1.05</v>
      </c>
      <c r="I308" s="77"/>
    </row>
    <row r="309" spans="2:9" x14ac:dyDescent="0.25">
      <c r="C309" s="83" t="s">
        <v>122</v>
      </c>
      <c r="D309" s="92">
        <f t="shared" si="18"/>
        <v>1.2</v>
      </c>
      <c r="E309" s="92">
        <f t="shared" si="18"/>
        <v>17.963999999999999</v>
      </c>
      <c r="F309" s="92">
        <f t="shared" si="18"/>
        <v>2.3039999999999998</v>
      </c>
      <c r="G309" s="92">
        <f t="shared" si="18"/>
        <v>2.3039999999999998</v>
      </c>
      <c r="H309" s="77">
        <v>1.05</v>
      </c>
      <c r="I309" s="77"/>
    </row>
    <row r="310" spans="2:9" x14ac:dyDescent="0.25">
      <c r="B310" s="102" t="s">
        <v>84</v>
      </c>
      <c r="C310" s="83" t="s">
        <v>119</v>
      </c>
      <c r="D310" s="92">
        <f t="shared" si="18"/>
        <v>1.2</v>
      </c>
      <c r="E310" s="92">
        <f t="shared" si="18"/>
        <v>1.2</v>
      </c>
      <c r="F310" s="92">
        <f t="shared" si="18"/>
        <v>1.2</v>
      </c>
      <c r="G310" s="92">
        <f t="shared" si="18"/>
        <v>1.2</v>
      </c>
      <c r="H310" s="77">
        <v>1.05</v>
      </c>
      <c r="I310" s="77"/>
    </row>
    <row r="311" spans="2:9" x14ac:dyDescent="0.25">
      <c r="C311" s="83" t="s">
        <v>120</v>
      </c>
      <c r="D311" s="92">
        <f t="shared" si="18"/>
        <v>1.2</v>
      </c>
      <c r="E311" s="92">
        <f t="shared" si="18"/>
        <v>1.776</v>
      </c>
      <c r="F311" s="92">
        <f t="shared" si="18"/>
        <v>1.2</v>
      </c>
      <c r="G311" s="92">
        <f t="shared" si="18"/>
        <v>1.2</v>
      </c>
      <c r="H311" s="77">
        <v>1.05</v>
      </c>
      <c r="I311" s="77"/>
    </row>
    <row r="312" spans="2:9" x14ac:dyDescent="0.25">
      <c r="C312" s="83" t="s">
        <v>121</v>
      </c>
      <c r="D312" s="92">
        <f t="shared" si="18"/>
        <v>1.2</v>
      </c>
      <c r="E312" s="92">
        <f t="shared" si="18"/>
        <v>3.4079999999999999</v>
      </c>
      <c r="F312" s="92">
        <f t="shared" si="18"/>
        <v>1.2</v>
      </c>
      <c r="G312" s="92">
        <f t="shared" si="18"/>
        <v>1.2</v>
      </c>
      <c r="H312" s="77">
        <v>1.05</v>
      </c>
      <c r="I312" s="77"/>
    </row>
    <row r="313" spans="2:9" x14ac:dyDescent="0.25">
      <c r="C313" s="83" t="s">
        <v>122</v>
      </c>
      <c r="D313" s="92">
        <f t="shared" si="18"/>
        <v>1.2</v>
      </c>
      <c r="E313" s="92">
        <f t="shared" si="18"/>
        <v>17.28</v>
      </c>
      <c r="F313" s="92">
        <f t="shared" si="18"/>
        <v>4.4279999999999999</v>
      </c>
      <c r="G313" s="92">
        <f t="shared" si="18"/>
        <v>4.4279999999999999</v>
      </c>
      <c r="H313" s="77">
        <v>1.05</v>
      </c>
      <c r="I313" s="77"/>
    </row>
    <row r="314" spans="2:9" x14ac:dyDescent="0.25">
      <c r="B314" s="102" t="s">
        <v>83</v>
      </c>
      <c r="C314" s="83" t="s">
        <v>119</v>
      </c>
      <c r="D314" s="92">
        <f t="shared" si="18"/>
        <v>1.2</v>
      </c>
      <c r="E314" s="92">
        <f t="shared" si="18"/>
        <v>1.2</v>
      </c>
      <c r="F314" s="92">
        <f t="shared" si="18"/>
        <v>1.2</v>
      </c>
      <c r="G314" s="92">
        <f t="shared" si="18"/>
        <v>1.2</v>
      </c>
      <c r="H314" s="77">
        <v>1.05</v>
      </c>
      <c r="I314" s="77"/>
    </row>
    <row r="315" spans="2:9" x14ac:dyDescent="0.25">
      <c r="C315" s="83" t="s">
        <v>120</v>
      </c>
      <c r="D315" s="92">
        <f t="shared" si="18"/>
        <v>1.2</v>
      </c>
      <c r="E315" s="92">
        <f t="shared" si="18"/>
        <v>1.776</v>
      </c>
      <c r="F315" s="92">
        <f t="shared" si="18"/>
        <v>1.2</v>
      </c>
      <c r="G315" s="92">
        <f t="shared" si="18"/>
        <v>1.2</v>
      </c>
      <c r="H315" s="77">
        <v>1.05</v>
      </c>
      <c r="I315" s="77"/>
    </row>
    <row r="316" spans="2:9" x14ac:dyDescent="0.25">
      <c r="C316" s="83" t="s">
        <v>121</v>
      </c>
      <c r="D316" s="92">
        <f t="shared" si="18"/>
        <v>1.2</v>
      </c>
      <c r="E316" s="92">
        <f t="shared" si="18"/>
        <v>3.4079999999999999</v>
      </c>
      <c r="F316" s="92">
        <f t="shared" si="18"/>
        <v>1.2</v>
      </c>
      <c r="G316" s="92">
        <f t="shared" si="18"/>
        <v>1.2</v>
      </c>
      <c r="H316" s="77">
        <v>1.05</v>
      </c>
      <c r="I316" s="77"/>
    </row>
    <row r="317" spans="2:9" x14ac:dyDescent="0.25">
      <c r="C317" s="83" t="s">
        <v>122</v>
      </c>
      <c r="D317" s="92">
        <f t="shared" si="18"/>
        <v>1.2</v>
      </c>
      <c r="E317" s="92">
        <f t="shared" si="18"/>
        <v>17.28</v>
      </c>
      <c r="F317" s="92">
        <f t="shared" si="18"/>
        <v>4.4279999999999999</v>
      </c>
      <c r="G317" s="92">
        <f t="shared" si="18"/>
        <v>4.4279999999999999</v>
      </c>
      <c r="H317" s="77">
        <v>1.05</v>
      </c>
      <c r="I317" s="77"/>
    </row>
    <row r="318" spans="2:9" x14ac:dyDescent="0.25">
      <c r="B318" s="102" t="s">
        <v>86</v>
      </c>
      <c r="C318" s="83" t="s">
        <v>119</v>
      </c>
      <c r="D318" s="92">
        <f t="shared" si="18"/>
        <v>1.2</v>
      </c>
      <c r="E318" s="92">
        <f t="shared" si="18"/>
        <v>1.2</v>
      </c>
      <c r="F318" s="92">
        <f t="shared" si="18"/>
        <v>1.2</v>
      </c>
      <c r="G318" s="92">
        <f t="shared" si="18"/>
        <v>1.2</v>
      </c>
      <c r="H318" s="77">
        <v>1.05</v>
      </c>
      <c r="I318" s="77"/>
    </row>
    <row r="319" spans="2:9" x14ac:dyDescent="0.25">
      <c r="C319" s="83" t="s">
        <v>120</v>
      </c>
      <c r="D319" s="92">
        <f t="shared" si="18"/>
        <v>1.2</v>
      </c>
      <c r="E319" s="92">
        <f t="shared" si="18"/>
        <v>1.776</v>
      </c>
      <c r="F319" s="92">
        <f t="shared" si="18"/>
        <v>1.2</v>
      </c>
      <c r="G319" s="92">
        <f t="shared" si="18"/>
        <v>1.2</v>
      </c>
      <c r="H319" s="77">
        <v>1.05</v>
      </c>
      <c r="I319" s="77"/>
    </row>
    <row r="320" spans="2:9" x14ac:dyDescent="0.25">
      <c r="C320" s="83" t="s">
        <v>121</v>
      </c>
      <c r="D320" s="92">
        <f t="shared" si="18"/>
        <v>1.2</v>
      </c>
      <c r="E320" s="92">
        <f t="shared" si="18"/>
        <v>3.4079999999999999</v>
      </c>
      <c r="F320" s="92">
        <f t="shared" si="18"/>
        <v>1.2</v>
      </c>
      <c r="G320" s="92">
        <f t="shared" si="18"/>
        <v>1.2</v>
      </c>
      <c r="H320" s="77">
        <v>1.05</v>
      </c>
      <c r="I320" s="77"/>
    </row>
    <row r="321" spans="1:9" x14ac:dyDescent="0.25">
      <c r="C321" s="83" t="s">
        <v>122</v>
      </c>
      <c r="D321" s="92">
        <f t="shared" si="18"/>
        <v>1.2</v>
      </c>
      <c r="E321" s="92">
        <f t="shared" si="18"/>
        <v>17.28</v>
      </c>
      <c r="F321" s="92">
        <f t="shared" si="18"/>
        <v>4.4279999999999999</v>
      </c>
      <c r="G321" s="92">
        <f t="shared" si="18"/>
        <v>4.4279999999999999</v>
      </c>
      <c r="H321" s="77">
        <v>1.05</v>
      </c>
      <c r="I321" s="77"/>
    </row>
    <row r="323" spans="1:9" x14ac:dyDescent="0.25">
      <c r="A323" s="60" t="s">
        <v>280</v>
      </c>
      <c r="B323" s="69"/>
      <c r="C323" s="69"/>
      <c r="D323" s="69"/>
      <c r="E323" s="69"/>
      <c r="F323" s="69"/>
      <c r="G323" s="69"/>
      <c r="H323" s="69"/>
      <c r="I323" s="69"/>
    </row>
    <row r="324" spans="1:9" ht="26.4" customHeight="1" x14ac:dyDescent="0.25">
      <c r="A324" s="77" t="s">
        <v>81</v>
      </c>
      <c r="B324" s="81" t="s">
        <v>122</v>
      </c>
      <c r="C324" s="79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0" t="s">
        <v>80</v>
      </c>
      <c r="I324" s="76"/>
    </row>
    <row r="325" spans="1:9" x14ac:dyDescent="0.25">
      <c r="A325" s="57"/>
      <c r="C325" s="83" t="s">
        <v>119</v>
      </c>
      <c r="D325" s="92">
        <f t="shared" ref="D325:G328" si="19">D105*1.2</f>
        <v>1.2</v>
      </c>
      <c r="E325" s="92">
        <f t="shared" si="19"/>
        <v>1.2</v>
      </c>
      <c r="F325" s="92">
        <f t="shared" si="19"/>
        <v>1.2</v>
      </c>
      <c r="G325" s="92">
        <f t="shared" si="19"/>
        <v>1.2</v>
      </c>
      <c r="H325" s="77">
        <v>1.05</v>
      </c>
      <c r="I325" s="77"/>
    </row>
    <row r="326" spans="1:9" x14ac:dyDescent="0.25">
      <c r="C326" s="83" t="s">
        <v>120</v>
      </c>
      <c r="D326" s="92">
        <f t="shared" si="19"/>
        <v>1.512</v>
      </c>
      <c r="E326" s="92">
        <f t="shared" si="19"/>
        <v>1.512</v>
      </c>
      <c r="F326" s="92">
        <f t="shared" si="19"/>
        <v>1.2</v>
      </c>
      <c r="G326" s="92">
        <f t="shared" si="19"/>
        <v>1.2</v>
      </c>
      <c r="H326" s="77">
        <v>1.05</v>
      </c>
      <c r="I326" s="77"/>
    </row>
    <row r="327" spans="1:9" x14ac:dyDescent="0.25">
      <c r="C327" s="83" t="s">
        <v>121</v>
      </c>
      <c r="D327" s="92">
        <f t="shared" si="19"/>
        <v>2.016</v>
      </c>
      <c r="E327" s="92">
        <f t="shared" si="19"/>
        <v>2.016</v>
      </c>
      <c r="F327" s="92">
        <f t="shared" si="19"/>
        <v>1.2</v>
      </c>
      <c r="G327" s="92">
        <f t="shared" si="19"/>
        <v>1.2</v>
      </c>
      <c r="H327" s="77">
        <v>1.05</v>
      </c>
      <c r="I327" s="77"/>
    </row>
    <row r="328" spans="1:9" x14ac:dyDescent="0.25">
      <c r="C328" s="83" t="s">
        <v>122</v>
      </c>
      <c r="D328" s="92">
        <f t="shared" si="19"/>
        <v>3.1799999999999997</v>
      </c>
      <c r="E328" s="92">
        <f t="shared" si="19"/>
        <v>3.1799999999999997</v>
      </c>
      <c r="F328" s="92">
        <f t="shared" si="19"/>
        <v>2.4839999999999995</v>
      </c>
      <c r="G328" s="9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102" customWidth="1"/>
    <col min="2" max="2" width="44.44140625" style="102" customWidth="1"/>
    <col min="3" max="3" width="17.77734375" style="102" customWidth="1"/>
    <col min="4" max="4" width="17.5546875" style="102" customWidth="1"/>
    <col min="5" max="5" width="17.21875" style="102" customWidth="1"/>
    <col min="6" max="6" width="15" style="102" customWidth="1"/>
    <col min="7" max="7" width="13.6640625" style="102" customWidth="1"/>
    <col min="8" max="12" width="12.77734375" style="102" customWidth="1"/>
    <col min="13" max="16384" width="12.77734375" style="102"/>
  </cols>
  <sheetData>
    <row r="1" spans="1:7" s="69" customFormat="1" ht="14.25" customHeight="1" x14ac:dyDescent="0.25">
      <c r="A1" s="60" t="s">
        <v>281</v>
      </c>
    </row>
    <row r="2" spans="1:7" ht="14.25" customHeight="1" x14ac:dyDescent="0.25">
      <c r="A2" s="81" t="s">
        <v>203</v>
      </c>
      <c r="B2" s="75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0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57"/>
      <c r="B4" s="74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63" t="s">
        <v>285</v>
      </c>
    </row>
    <row r="6" spans="1:7" ht="14.25" customHeight="1" x14ac:dyDescent="0.25">
      <c r="B6" s="74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4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4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4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25">
      <c r="A11" s="60" t="s">
        <v>286</v>
      </c>
    </row>
    <row r="12" spans="1:7" ht="14.25" customHeight="1" x14ac:dyDescent="0.25">
      <c r="A12" s="63"/>
      <c r="B12" s="70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63"/>
      <c r="B13" s="70"/>
    </row>
    <row r="14" spans="1:7" s="69" customFormat="1" ht="14.25" customHeight="1" x14ac:dyDescent="0.25">
      <c r="A14" s="60" t="s">
        <v>287</v>
      </c>
    </row>
    <row r="15" spans="1:7" ht="14.25" customHeight="1" x14ac:dyDescent="0.25">
      <c r="A15" s="81" t="s">
        <v>272</v>
      </c>
      <c r="B15" s="74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57"/>
      <c r="B16" s="74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1" t="s">
        <v>111</v>
      </c>
      <c r="B17" s="70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9" customFormat="1" ht="14.25" customHeight="1" x14ac:dyDescent="0.25">
      <c r="A19" s="60" t="s">
        <v>291</v>
      </c>
    </row>
    <row r="20" spans="1:7" s="63" customFormat="1" ht="14.25" customHeight="1" x14ac:dyDescent="0.25">
      <c r="C20" s="57" t="s">
        <v>58</v>
      </c>
      <c r="D20" s="57" t="s">
        <v>59</v>
      </c>
      <c r="E20" s="57" t="s">
        <v>60</v>
      </c>
      <c r="F20" s="57" t="s">
        <v>61</v>
      </c>
    </row>
    <row r="21" spans="1:7" x14ac:dyDescent="0.25">
      <c r="B21" s="70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3" customFormat="1" x14ac:dyDescent="0.25">
      <c r="A23" s="93" t="s">
        <v>235</v>
      </c>
    </row>
    <row r="24" spans="1:7" x14ac:dyDescent="0.25">
      <c r="A24" s="60" t="s">
        <v>281</v>
      </c>
      <c r="B24" s="69"/>
      <c r="C24" s="69"/>
      <c r="D24" s="69"/>
      <c r="E24" s="69"/>
      <c r="F24" s="69"/>
      <c r="G24" s="69"/>
    </row>
    <row r="25" spans="1:7" x14ac:dyDescent="0.25">
      <c r="A25" s="81" t="s">
        <v>203</v>
      </c>
      <c r="B25" s="75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0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57"/>
      <c r="B27" s="74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63" t="s">
        <v>294</v>
      </c>
    </row>
    <row r="29" spans="1:7" x14ac:dyDescent="0.25">
      <c r="B29" s="74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4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4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4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x14ac:dyDescent="0.25">
      <c r="A34" s="60" t="s">
        <v>299</v>
      </c>
      <c r="B34" s="69"/>
      <c r="C34" s="69"/>
      <c r="D34" s="69"/>
      <c r="E34" s="69"/>
      <c r="F34" s="69"/>
      <c r="G34" s="69"/>
    </row>
    <row r="35" spans="1:7" x14ac:dyDescent="0.25">
      <c r="A35" s="63"/>
      <c r="B35" s="70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63"/>
      <c r="B36" s="70"/>
    </row>
    <row r="37" spans="1:7" x14ac:dyDescent="0.25">
      <c r="A37" s="60" t="s">
        <v>287</v>
      </c>
      <c r="B37" s="69"/>
      <c r="C37" s="69"/>
      <c r="D37" s="69"/>
      <c r="E37" s="69"/>
      <c r="F37" s="69"/>
      <c r="G37" s="69"/>
    </row>
    <row r="38" spans="1:7" x14ac:dyDescent="0.25">
      <c r="A38" s="81" t="s">
        <v>272</v>
      </c>
      <c r="B38" s="74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57"/>
      <c r="B39" s="74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1" t="s">
        <v>111</v>
      </c>
      <c r="B40" s="70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0" t="s">
        <v>304</v>
      </c>
      <c r="B42" s="69"/>
      <c r="C42" s="69"/>
      <c r="D42" s="69"/>
      <c r="E42" s="69"/>
      <c r="F42" s="69"/>
      <c r="G42" s="69"/>
    </row>
    <row r="43" spans="1:7" x14ac:dyDescent="0.25">
      <c r="A43" s="63"/>
      <c r="B43" s="63"/>
      <c r="C43" s="57" t="s">
        <v>58</v>
      </c>
      <c r="D43" s="57" t="s">
        <v>59</v>
      </c>
      <c r="E43" s="57" t="s">
        <v>60</v>
      </c>
      <c r="F43" s="57" t="s">
        <v>61</v>
      </c>
      <c r="G43" s="63"/>
    </row>
    <row r="44" spans="1:7" x14ac:dyDescent="0.25">
      <c r="B44" s="70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3" customFormat="1" x14ac:dyDescent="0.25">
      <c r="A46" s="93" t="s">
        <v>239</v>
      </c>
    </row>
    <row r="47" spans="1:7" x14ac:dyDescent="0.25">
      <c r="A47" s="60" t="s">
        <v>281</v>
      </c>
      <c r="B47" s="69"/>
      <c r="C47" s="69"/>
      <c r="D47" s="69"/>
      <c r="E47" s="69"/>
      <c r="F47" s="69"/>
      <c r="G47" s="69"/>
    </row>
    <row r="48" spans="1:7" x14ac:dyDescent="0.25">
      <c r="A48" s="81" t="s">
        <v>203</v>
      </c>
      <c r="B48" s="75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0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57"/>
      <c r="B50" s="74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63" t="s">
        <v>308</v>
      </c>
    </row>
    <row r="52" spans="1:7" x14ac:dyDescent="0.25">
      <c r="B52" s="74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4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4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4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x14ac:dyDescent="0.25">
      <c r="A57" s="60" t="s">
        <v>313</v>
      </c>
      <c r="B57" s="69"/>
      <c r="C57" s="69"/>
      <c r="D57" s="69"/>
      <c r="E57" s="69"/>
      <c r="F57" s="69"/>
      <c r="G57" s="69"/>
    </row>
    <row r="58" spans="1:7" x14ac:dyDescent="0.25">
      <c r="A58" s="63"/>
      <c r="B58" s="70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63"/>
      <c r="B59" s="70"/>
    </row>
    <row r="60" spans="1:7" x14ac:dyDescent="0.25">
      <c r="A60" s="60" t="s">
        <v>287</v>
      </c>
      <c r="B60" s="69"/>
      <c r="C60" s="69"/>
      <c r="D60" s="69"/>
      <c r="E60" s="69"/>
      <c r="F60" s="69"/>
      <c r="G60" s="69"/>
    </row>
    <row r="61" spans="1:7" x14ac:dyDescent="0.25">
      <c r="A61" s="81" t="s">
        <v>272</v>
      </c>
      <c r="B61" s="74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57"/>
      <c r="B62" s="74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1" t="s">
        <v>111</v>
      </c>
      <c r="B63" s="70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0" t="s">
        <v>318</v>
      </c>
      <c r="B65" s="69"/>
      <c r="C65" s="69"/>
      <c r="D65" s="69"/>
      <c r="E65" s="69"/>
      <c r="F65" s="69"/>
      <c r="G65" s="69"/>
    </row>
    <row r="66" spans="1:7" x14ac:dyDescent="0.25">
      <c r="A66" s="63"/>
      <c r="B66" s="63"/>
      <c r="C66" s="57" t="s">
        <v>58</v>
      </c>
      <c r="D66" s="57" t="s">
        <v>59</v>
      </c>
      <c r="E66" s="57" t="s">
        <v>60</v>
      </c>
      <c r="F66" s="57" t="s">
        <v>61</v>
      </c>
      <c r="G66" s="63"/>
    </row>
    <row r="67" spans="1:7" x14ac:dyDescent="0.25">
      <c r="B67" s="70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102" customWidth="1"/>
    <col min="2" max="6" width="16.109375" style="102" customWidth="1"/>
    <col min="7" max="7" width="17.21875" style="102" customWidth="1"/>
    <col min="8" max="13" width="16.109375" style="102" customWidth="1"/>
    <col min="14" max="16384" width="16.109375" style="102"/>
  </cols>
  <sheetData>
    <row r="1" spans="1:6" ht="15.75" customHeight="1" x14ac:dyDescent="0.25">
      <c r="A1" s="75" t="s">
        <v>156</v>
      </c>
      <c r="B1" s="57"/>
      <c r="C1" s="57" t="s">
        <v>40</v>
      </c>
      <c r="D1" s="57" t="s">
        <v>42</v>
      </c>
      <c r="E1" s="57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4"/>
      <c r="B3" s="74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4" t="s">
        <v>179</v>
      </c>
      <c r="B4" s="74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4"/>
      <c r="B5" s="74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4" t="s">
        <v>180</v>
      </c>
      <c r="B6" s="74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4"/>
      <c r="B7" s="74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4" t="s">
        <v>181</v>
      </c>
      <c r="B8" s="74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4"/>
      <c r="B9" s="74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4" t="s">
        <v>185</v>
      </c>
      <c r="B10" s="74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4"/>
      <c r="B11" s="74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4" t="s">
        <v>189</v>
      </c>
      <c r="B12" s="74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4"/>
      <c r="B13" s="74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3" customFormat="1" ht="15.75" customHeight="1" x14ac:dyDescent="0.25">
      <c r="A15" s="93" t="s">
        <v>235</v>
      </c>
    </row>
    <row r="16" spans="1:6" ht="15.75" customHeight="1" x14ac:dyDescent="0.25">
      <c r="A16" s="75" t="s">
        <v>156</v>
      </c>
      <c r="B16" s="57"/>
      <c r="C16" s="57" t="s">
        <v>40</v>
      </c>
      <c r="D16" s="57" t="s">
        <v>42</v>
      </c>
      <c r="E16" s="57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4"/>
      <c r="B18" s="74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4" t="s">
        <v>179</v>
      </c>
      <c r="B19" s="74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4"/>
      <c r="B20" s="74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4" t="s">
        <v>180</v>
      </c>
      <c r="B21" s="74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4"/>
      <c r="B22" s="74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4" t="s">
        <v>181</v>
      </c>
      <c r="B23" s="74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4"/>
      <c r="B24" s="74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4" t="s">
        <v>185</v>
      </c>
      <c r="B25" s="74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4"/>
      <c r="B26" s="74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4" t="s">
        <v>189</v>
      </c>
      <c r="B27" s="74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4"/>
      <c r="B28" s="74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3" customFormat="1" ht="15.75" customHeight="1" x14ac:dyDescent="0.25">
      <c r="A30" s="93" t="s">
        <v>239</v>
      </c>
    </row>
    <row r="31" spans="1:6" ht="15.75" customHeight="1" x14ac:dyDescent="0.25">
      <c r="A31" s="75" t="s">
        <v>156</v>
      </c>
      <c r="B31" s="57"/>
      <c r="C31" s="57" t="s">
        <v>40</v>
      </c>
      <c r="D31" s="57" t="s">
        <v>42</v>
      </c>
      <c r="E31" s="57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4"/>
      <c r="B33" s="74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4" t="s">
        <v>179</v>
      </c>
      <c r="B34" s="74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4"/>
      <c r="B35" s="74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4" t="s">
        <v>180</v>
      </c>
      <c r="B36" s="74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4"/>
      <c r="B37" s="74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4" t="s">
        <v>181</v>
      </c>
      <c r="B38" s="74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4"/>
      <c r="B39" s="74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4" t="s">
        <v>185</v>
      </c>
      <c r="B40" s="74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4"/>
      <c r="B41" s="74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4" t="s">
        <v>189</v>
      </c>
      <c r="B42" s="74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4"/>
      <c r="B43" s="74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7734375" defaultRowHeight="13.2" x14ac:dyDescent="0.25"/>
  <cols>
    <col min="1" max="1" width="22.5546875" style="102" customWidth="1"/>
    <col min="2" max="2" width="58.88671875" style="102" bestFit="1" customWidth="1"/>
    <col min="3" max="15" width="15" style="102" customWidth="1"/>
    <col min="16" max="20" width="12.77734375" style="102" customWidth="1"/>
    <col min="21" max="16384" width="12.77734375" style="102"/>
  </cols>
  <sheetData>
    <row r="1" spans="1:15" ht="35.25" customHeight="1" x14ac:dyDescent="0.25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x14ac:dyDescent="0.25">
      <c r="A2" s="57" t="s">
        <v>322</v>
      </c>
    </row>
    <row r="3" spans="1:15" x14ac:dyDescent="0.25">
      <c r="B3" s="70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0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0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0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0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4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4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0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4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0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70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0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4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57" t="s">
        <v>323</v>
      </c>
      <c r="B17" s="70"/>
    </row>
    <row r="18" spans="1:15" x14ac:dyDescent="0.25">
      <c r="B18" s="74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4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4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4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3" customFormat="1" x14ac:dyDescent="0.25">
      <c r="A23" s="93" t="s">
        <v>235</v>
      </c>
    </row>
    <row r="24" spans="1:15" ht="26.4" customHeight="1" x14ac:dyDescent="0.25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x14ac:dyDescent="0.25">
      <c r="A25" s="57" t="s">
        <v>324</v>
      </c>
    </row>
    <row r="26" spans="1:15" x14ac:dyDescent="0.25">
      <c r="B26" s="70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0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0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0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0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4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4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0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4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0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0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0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4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57" t="s">
        <v>325</v>
      </c>
      <c r="B40" s="70"/>
    </row>
    <row r="41" spans="1:15" x14ac:dyDescent="0.25">
      <c r="B41" s="74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4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4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4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3" customFormat="1" x14ac:dyDescent="0.25">
      <c r="A46" s="93" t="s">
        <v>239</v>
      </c>
    </row>
    <row r="47" spans="1:15" ht="26.4" customHeight="1" x14ac:dyDescent="0.25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x14ac:dyDescent="0.25">
      <c r="A48" s="57" t="s">
        <v>326</v>
      </c>
    </row>
    <row r="49" spans="1:15" x14ac:dyDescent="0.25">
      <c r="B49" s="70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0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0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0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0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4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4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0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4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0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0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0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4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57" t="s">
        <v>327</v>
      </c>
      <c r="B63" s="70"/>
    </row>
    <row r="64" spans="1:15" x14ac:dyDescent="0.25">
      <c r="B64" s="74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4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4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4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102" customWidth="1"/>
    <col min="2" max="2" width="27.77734375" style="102" customWidth="1"/>
    <col min="3" max="7" width="15.5546875" style="102" customWidth="1"/>
    <col min="8" max="12" width="12.77734375" style="102" customWidth="1"/>
    <col min="13" max="16384" width="12.77734375" style="102"/>
  </cols>
  <sheetData>
    <row r="1" spans="1:7" x14ac:dyDescent="0.25">
      <c r="A1" s="57"/>
      <c r="B1" s="75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x14ac:dyDescent="0.25">
      <c r="A2" s="57" t="s">
        <v>328</v>
      </c>
    </row>
    <row r="3" spans="1:7" x14ac:dyDescent="0.25">
      <c r="B3" s="70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57" t="s">
        <v>329</v>
      </c>
      <c r="B4" s="70"/>
      <c r="C4" s="82"/>
      <c r="D4" s="82"/>
      <c r="E4" s="82"/>
      <c r="F4" s="82"/>
      <c r="G4" s="82"/>
    </row>
    <row r="5" spans="1:7" x14ac:dyDescent="0.25">
      <c r="B5" s="74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3" customFormat="1" x14ac:dyDescent="0.25">
      <c r="A7" s="93" t="s">
        <v>330</v>
      </c>
    </row>
    <row r="8" spans="1:7" x14ac:dyDescent="0.25">
      <c r="A8" s="57"/>
      <c r="B8" s="75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x14ac:dyDescent="0.25">
      <c r="A9" s="57" t="s">
        <v>331</v>
      </c>
    </row>
    <row r="10" spans="1:7" x14ac:dyDescent="0.25">
      <c r="B10" s="70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57" t="s">
        <v>332</v>
      </c>
      <c r="B11" s="70"/>
      <c r="C11" s="82"/>
      <c r="D11" s="82"/>
      <c r="E11" s="82"/>
      <c r="F11" s="82"/>
      <c r="G11" s="82"/>
    </row>
    <row r="12" spans="1:7" x14ac:dyDescent="0.25">
      <c r="B12" s="74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3" customFormat="1" x14ac:dyDescent="0.25">
      <c r="A14" s="93" t="s">
        <v>333</v>
      </c>
    </row>
    <row r="15" spans="1:7" x14ac:dyDescent="0.25">
      <c r="A15" s="57"/>
      <c r="B15" s="75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x14ac:dyDescent="0.25">
      <c r="A16" s="57" t="s">
        <v>334</v>
      </c>
    </row>
    <row r="17" spans="1:7" x14ac:dyDescent="0.25">
      <c r="B17" s="70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57" t="s">
        <v>335</v>
      </c>
      <c r="B18" s="70"/>
      <c r="C18" s="82"/>
      <c r="D18" s="82"/>
      <c r="E18" s="82"/>
      <c r="F18" s="82"/>
      <c r="G18" s="82"/>
    </row>
    <row r="19" spans="1:7" x14ac:dyDescent="0.25">
      <c r="B19" s="74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74" customWidth="1"/>
    <col min="2" max="2" width="30.5546875" style="74" customWidth="1"/>
    <col min="3" max="3" width="24.77734375" style="74" customWidth="1"/>
    <col min="4" max="4" width="15" style="102" customWidth="1"/>
    <col min="5" max="5" width="13.6640625" style="102" customWidth="1"/>
    <col min="6" max="6" width="14.44140625" style="102" customWidth="1"/>
    <col min="7" max="7" width="12.77734375" style="102" customWidth="1"/>
    <col min="8" max="8" width="17.5546875" style="102" customWidth="1"/>
    <col min="9" max="13" width="12.77734375" style="102" customWidth="1"/>
    <col min="14" max="16384" width="12.77734375" style="102"/>
  </cols>
  <sheetData>
    <row r="1" spans="1:8" x14ac:dyDescent="0.25">
      <c r="A1" s="57" t="s">
        <v>156</v>
      </c>
      <c r="B1" s="57" t="s">
        <v>336</v>
      </c>
      <c r="C1" s="81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74" t="s">
        <v>193</v>
      </c>
      <c r="B2" s="74" t="s">
        <v>81</v>
      </c>
      <c r="C2" s="74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74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74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74" t="s">
        <v>191</v>
      </c>
      <c r="B5" s="74" t="s">
        <v>205</v>
      </c>
      <c r="C5" s="74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74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74" t="s">
        <v>204</v>
      </c>
      <c r="C7" s="74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74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74" t="s">
        <v>184</v>
      </c>
      <c r="B9" s="74" t="s">
        <v>205</v>
      </c>
      <c r="C9" s="74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74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74" t="s">
        <v>204</v>
      </c>
      <c r="C11" s="74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74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74" t="s">
        <v>192</v>
      </c>
      <c r="B13" s="74" t="s">
        <v>205</v>
      </c>
      <c r="C13" s="74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74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74" t="s">
        <v>204</v>
      </c>
      <c r="C15" s="74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74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74" t="s">
        <v>169</v>
      </c>
      <c r="B17" s="74" t="s">
        <v>205</v>
      </c>
      <c r="C17" s="74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74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74" t="s">
        <v>204</v>
      </c>
      <c r="C19" s="74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74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74" t="s">
        <v>174</v>
      </c>
      <c r="B21" s="74" t="s">
        <v>74</v>
      </c>
      <c r="C21" s="74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74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74" t="s">
        <v>172</v>
      </c>
      <c r="B23" s="74" t="s">
        <v>74</v>
      </c>
      <c r="C23" s="74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74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74" t="s">
        <v>173</v>
      </c>
      <c r="B25" s="74" t="s">
        <v>74</v>
      </c>
      <c r="C25" s="74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74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74" t="s">
        <v>197</v>
      </c>
      <c r="B27" s="74" t="s">
        <v>81</v>
      </c>
      <c r="C27" s="74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74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74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74" t="s">
        <v>198</v>
      </c>
      <c r="B30" s="74" t="s">
        <v>81</v>
      </c>
      <c r="C30" s="74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74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74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74" t="s">
        <v>196</v>
      </c>
      <c r="B33" s="74" t="s">
        <v>81</v>
      </c>
      <c r="C33" s="74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74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74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74" t="s">
        <v>195</v>
      </c>
      <c r="B36" s="74" t="s">
        <v>81</v>
      </c>
      <c r="C36" s="74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74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74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74" t="s">
        <v>194</v>
      </c>
      <c r="B39" s="74" t="s">
        <v>81</v>
      </c>
      <c r="C39" s="74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74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74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74" t="s">
        <v>200</v>
      </c>
      <c r="B42" s="74" t="s">
        <v>81</v>
      </c>
      <c r="C42" s="74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74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74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74" t="s">
        <v>82</v>
      </c>
      <c r="C45" s="74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74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74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74" t="s">
        <v>190</v>
      </c>
      <c r="B48" s="74" t="s">
        <v>81</v>
      </c>
      <c r="C48" s="74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74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74" t="s">
        <v>199</v>
      </c>
      <c r="B50" s="74" t="s">
        <v>81</v>
      </c>
      <c r="C50" s="74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74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74" t="s">
        <v>183</v>
      </c>
      <c r="B52" s="74" t="s">
        <v>72</v>
      </c>
      <c r="C52" s="74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74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4" customFormat="1" x14ac:dyDescent="0.25">
      <c r="A55" s="97" t="s">
        <v>330</v>
      </c>
      <c r="B55" s="98"/>
      <c r="C55" s="98"/>
    </row>
    <row r="56" spans="1:8" x14ac:dyDescent="0.25">
      <c r="A56" s="57" t="s">
        <v>156</v>
      </c>
      <c r="B56" s="57" t="s">
        <v>336</v>
      </c>
      <c r="C56" s="81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74" t="s">
        <v>193</v>
      </c>
      <c r="B57" s="74" t="s">
        <v>81</v>
      </c>
      <c r="C57" s="74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74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74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74" t="s">
        <v>191</v>
      </c>
      <c r="B60" s="74" t="s">
        <v>205</v>
      </c>
      <c r="C60" s="74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74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74" t="s">
        <v>204</v>
      </c>
      <c r="C62" s="74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74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74" t="s">
        <v>184</v>
      </c>
      <c r="B64" s="74" t="s">
        <v>205</v>
      </c>
      <c r="C64" s="74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74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74" t="s">
        <v>204</v>
      </c>
      <c r="C66" s="74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74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74" t="s">
        <v>192</v>
      </c>
      <c r="B68" s="74" t="s">
        <v>205</v>
      </c>
      <c r="C68" s="74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74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74" t="s">
        <v>204</v>
      </c>
      <c r="C70" s="74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74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74" t="s">
        <v>169</v>
      </c>
      <c r="B72" s="74" t="s">
        <v>205</v>
      </c>
      <c r="C72" s="74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74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74" t="s">
        <v>204</v>
      </c>
      <c r="C74" s="74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74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74" t="s">
        <v>174</v>
      </c>
      <c r="B76" s="74" t="s">
        <v>74</v>
      </c>
      <c r="C76" s="74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74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74" t="s">
        <v>172</v>
      </c>
      <c r="B78" s="74" t="s">
        <v>74</v>
      </c>
      <c r="C78" s="74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74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74" t="s">
        <v>173</v>
      </c>
      <c r="B80" s="74" t="s">
        <v>74</v>
      </c>
      <c r="C80" s="74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74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74" t="s">
        <v>197</v>
      </c>
      <c r="B82" s="74" t="s">
        <v>81</v>
      </c>
      <c r="C82" s="74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74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74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74" t="s">
        <v>198</v>
      </c>
      <c r="B85" s="74" t="s">
        <v>81</v>
      </c>
      <c r="C85" s="74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74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74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74" t="s">
        <v>196</v>
      </c>
      <c r="B88" s="74" t="s">
        <v>81</v>
      </c>
      <c r="C88" s="74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74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74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74" t="s">
        <v>195</v>
      </c>
      <c r="B91" s="74" t="s">
        <v>81</v>
      </c>
      <c r="C91" s="74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74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74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74" t="s">
        <v>194</v>
      </c>
      <c r="B94" s="74" t="s">
        <v>81</v>
      </c>
      <c r="C94" s="74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74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74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74" t="s">
        <v>200</v>
      </c>
      <c r="B97" s="74" t="s">
        <v>81</v>
      </c>
      <c r="C97" s="74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74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74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74" t="s">
        <v>82</v>
      </c>
      <c r="C100" s="74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74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74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74" t="s">
        <v>190</v>
      </c>
      <c r="B103" s="74" t="s">
        <v>81</v>
      </c>
      <c r="C103" s="74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74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74" t="s">
        <v>199</v>
      </c>
      <c r="B105" s="74" t="s">
        <v>81</v>
      </c>
      <c r="C105" s="74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74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74" t="s">
        <v>183</v>
      </c>
      <c r="B107" s="74" t="s">
        <v>72</v>
      </c>
      <c r="C107" s="74" t="s">
        <v>338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74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4" customFormat="1" x14ac:dyDescent="0.25">
      <c r="A110" s="97" t="s">
        <v>333</v>
      </c>
      <c r="B110" s="98"/>
      <c r="C110" s="98"/>
    </row>
    <row r="111" spans="1:8" x14ac:dyDescent="0.25">
      <c r="A111" s="57" t="s">
        <v>156</v>
      </c>
      <c r="B111" s="57" t="s">
        <v>336</v>
      </c>
      <c r="C111" s="81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74" t="s">
        <v>193</v>
      </c>
      <c r="B112" s="74" t="s">
        <v>81</v>
      </c>
      <c r="C112" s="74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74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74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74" t="s">
        <v>191</v>
      </c>
      <c r="B115" s="74" t="s">
        <v>205</v>
      </c>
      <c r="C115" s="74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74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74" t="s">
        <v>204</v>
      </c>
      <c r="C117" s="74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74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74" t="s">
        <v>184</v>
      </c>
      <c r="B119" s="74" t="s">
        <v>205</v>
      </c>
      <c r="C119" s="74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74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74" t="s">
        <v>204</v>
      </c>
      <c r="C121" s="74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74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74" t="s">
        <v>192</v>
      </c>
      <c r="B123" s="74" t="s">
        <v>205</v>
      </c>
      <c r="C123" s="74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74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74" t="s">
        <v>204</v>
      </c>
      <c r="C125" s="74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74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74" t="s">
        <v>169</v>
      </c>
      <c r="B127" s="74" t="s">
        <v>205</v>
      </c>
      <c r="C127" s="74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74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74" t="s">
        <v>204</v>
      </c>
      <c r="C129" s="74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74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74" t="s">
        <v>174</v>
      </c>
      <c r="B131" s="74" t="s">
        <v>74</v>
      </c>
      <c r="C131" s="74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74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74" t="s">
        <v>172</v>
      </c>
      <c r="B133" s="74" t="s">
        <v>74</v>
      </c>
      <c r="C133" s="74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74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74" t="s">
        <v>173</v>
      </c>
      <c r="B135" s="74" t="s">
        <v>74</v>
      </c>
      <c r="C135" s="74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74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74" t="s">
        <v>197</v>
      </c>
      <c r="B137" s="74" t="s">
        <v>81</v>
      </c>
      <c r="C137" s="74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74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74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74" t="s">
        <v>198</v>
      </c>
      <c r="B140" s="74" t="s">
        <v>81</v>
      </c>
      <c r="C140" s="74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74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74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74" t="s">
        <v>196</v>
      </c>
      <c r="B143" s="74" t="s">
        <v>81</v>
      </c>
      <c r="C143" s="74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74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74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74" t="s">
        <v>195</v>
      </c>
      <c r="B146" s="74" t="s">
        <v>81</v>
      </c>
      <c r="C146" s="74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74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74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74" t="s">
        <v>194</v>
      </c>
      <c r="B149" s="74" t="s">
        <v>81</v>
      </c>
      <c r="C149" s="74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74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74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74" t="s">
        <v>200</v>
      </c>
      <c r="B152" s="74" t="s">
        <v>81</v>
      </c>
      <c r="C152" s="74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74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74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74" t="s">
        <v>82</v>
      </c>
      <c r="C155" s="74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74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74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74" t="s">
        <v>190</v>
      </c>
      <c r="B158" s="74" t="s">
        <v>81</v>
      </c>
      <c r="C158" s="74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74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74" t="s">
        <v>199</v>
      </c>
      <c r="B160" s="74" t="s">
        <v>81</v>
      </c>
      <c r="C160" s="74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74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74" t="s">
        <v>183</v>
      </c>
      <c r="B162" s="74" t="s">
        <v>72</v>
      </c>
      <c r="C162" s="74" t="s">
        <v>338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74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102" customWidth="1"/>
    <col min="2" max="2" width="27.44140625" style="102" customWidth="1"/>
    <col min="3" max="3" width="23.6640625" style="102" customWidth="1"/>
    <col min="4" max="7" width="17.21875" style="102" customWidth="1"/>
    <col min="8" max="12" width="12.77734375" style="102" customWidth="1"/>
    <col min="13" max="16384" width="12.77734375" style="102"/>
  </cols>
  <sheetData>
    <row r="1" spans="1:8" x14ac:dyDescent="0.25">
      <c r="A1" s="75" t="s">
        <v>156</v>
      </c>
      <c r="B1" s="75" t="s">
        <v>336</v>
      </c>
      <c r="C1" s="75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102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4"/>
    </row>
    <row r="3" spans="1:8" x14ac:dyDescent="0.25">
      <c r="C3" s="102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102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102" t="s">
        <v>339</v>
      </c>
      <c r="D5" s="90">
        <v>0.59</v>
      </c>
      <c r="E5" s="90">
        <v>0.59</v>
      </c>
      <c r="F5" s="90">
        <v>0.59</v>
      </c>
      <c r="G5" s="90">
        <v>0.59</v>
      </c>
      <c r="H5" s="74"/>
    </row>
    <row r="6" spans="1:8" x14ac:dyDescent="0.25">
      <c r="A6" s="83" t="s">
        <v>186</v>
      </c>
      <c r="B6" s="102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4"/>
    </row>
    <row r="7" spans="1:8" x14ac:dyDescent="0.25">
      <c r="C7" s="102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3" customFormat="1" x14ac:dyDescent="0.25">
      <c r="A9" s="93" t="s">
        <v>330</v>
      </c>
    </row>
    <row r="10" spans="1:8" x14ac:dyDescent="0.25">
      <c r="A10" s="75" t="s">
        <v>156</v>
      </c>
      <c r="B10" s="75" t="s">
        <v>336</v>
      </c>
      <c r="C10" s="75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102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102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102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102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102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102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3" customFormat="1" x14ac:dyDescent="0.25">
      <c r="A18" s="93" t="s">
        <v>333</v>
      </c>
    </row>
    <row r="19" spans="1:7" x14ac:dyDescent="0.25">
      <c r="A19" s="75" t="s">
        <v>156</v>
      </c>
      <c r="B19" s="75" t="s">
        <v>336</v>
      </c>
      <c r="C19" s="75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102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102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102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102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102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102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2" zoomScale="115" zoomScaleNormal="115" workbookViewId="0">
      <selection activeCell="F33" sqref="F33"/>
    </sheetView>
  </sheetViews>
  <sheetFormatPr defaultColWidth="14.44140625" defaultRowHeight="15.75" customHeight="1" x14ac:dyDescent="0.25"/>
  <cols>
    <col min="1" max="1" width="16.109375" style="2" customWidth="1"/>
    <col min="2" max="2" width="31.33203125" style="2" customWidth="1"/>
    <col min="3" max="8" width="13" style="2" customWidth="1"/>
  </cols>
  <sheetData>
    <row r="1" spans="1:8" ht="27.75" customHeight="1" x14ac:dyDescent="0.25">
      <c r="A1" s="57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25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2" t="s">
        <v>68</v>
      </c>
      <c r="C3" s="42"/>
    </row>
    <row r="4" spans="1:8" ht="15.75" customHeight="1" x14ac:dyDescent="0.25">
      <c r="B4" s="12" t="s">
        <v>69</v>
      </c>
      <c r="C4" s="42"/>
    </row>
    <row r="5" spans="1:8" ht="15.75" customHeight="1" x14ac:dyDescent="0.25">
      <c r="B5" s="12" t="s">
        <v>70</v>
      </c>
      <c r="C5" s="42"/>
    </row>
    <row r="6" spans="1:8" ht="15.75" customHeight="1" x14ac:dyDescent="0.25">
      <c r="B6" s="12" t="s">
        <v>71</v>
      </c>
      <c r="C6" s="42"/>
    </row>
    <row r="7" spans="1:8" ht="15.75" customHeight="1" x14ac:dyDescent="0.25">
      <c r="B7" s="12" t="s">
        <v>72</v>
      </c>
      <c r="C7" s="42"/>
    </row>
    <row r="8" spans="1:8" ht="15.75" customHeight="1" x14ac:dyDescent="0.25">
      <c r="B8" s="12" t="s">
        <v>73</v>
      </c>
      <c r="C8" s="42"/>
    </row>
    <row r="9" spans="1:8" ht="15.75" customHeight="1" x14ac:dyDescent="0.25">
      <c r="B9" s="12" t="s">
        <v>74</v>
      </c>
      <c r="C9" s="42"/>
    </row>
    <row r="10" spans="1:8" ht="15.75" customHeight="1" x14ac:dyDescent="0.25">
      <c r="B10" s="12" t="s">
        <v>75</v>
      </c>
      <c r="C10" s="42"/>
    </row>
    <row r="11" spans="1:8" ht="15.75" customHeight="1" x14ac:dyDescent="0.25">
      <c r="B11" s="18" t="s">
        <v>30</v>
      </c>
      <c r="C11" s="37">
        <f>SUM(C3:C10)</f>
        <v>0</v>
      </c>
      <c r="G11" s="12"/>
      <c r="H11" s="12"/>
    </row>
    <row r="12" spans="1:8" ht="15.75" customHeight="1" x14ac:dyDescent="0.25">
      <c r="B12" s="18"/>
      <c r="C12" s="12"/>
      <c r="D12" s="12"/>
      <c r="E12" s="12"/>
      <c r="F12" s="12"/>
      <c r="G12" s="12"/>
      <c r="H12" s="12"/>
    </row>
    <row r="13" spans="1:8" ht="15.75" customHeight="1" x14ac:dyDescent="0.25">
      <c r="A13" s="102" t="s">
        <v>76</v>
      </c>
      <c r="B13" s="21" t="s">
        <v>66</v>
      </c>
      <c r="C13" s="11" t="s">
        <v>77</v>
      </c>
      <c r="D13" s="11" t="s">
        <v>78</v>
      </c>
      <c r="E13" s="11" t="s">
        <v>79</v>
      </c>
      <c r="F13" s="11" t="s">
        <v>80</v>
      </c>
      <c r="G13" s="12"/>
    </row>
    <row r="14" spans="1:8" ht="15.75" customHeight="1" x14ac:dyDescent="0.25">
      <c r="B14" s="12" t="s">
        <v>81</v>
      </c>
      <c r="C14" s="42"/>
      <c r="D14" s="42"/>
      <c r="E14" s="42"/>
      <c r="F14" s="42"/>
    </row>
    <row r="15" spans="1:8" ht="15.75" customHeight="1" x14ac:dyDescent="0.25">
      <c r="B15" s="12" t="s">
        <v>82</v>
      </c>
      <c r="C15" s="42"/>
      <c r="D15" s="42"/>
      <c r="E15" s="42"/>
      <c r="F15" s="42"/>
    </row>
    <row r="16" spans="1:8" ht="15.75" customHeight="1" x14ac:dyDescent="0.25">
      <c r="B16" s="12" t="s">
        <v>83</v>
      </c>
      <c r="C16" s="42"/>
      <c r="D16" s="42"/>
      <c r="E16" s="42"/>
      <c r="F16" s="42"/>
    </row>
    <row r="17" spans="1:8" ht="15.75" customHeight="1" x14ac:dyDescent="0.25">
      <c r="B17" s="12" t="s">
        <v>84</v>
      </c>
      <c r="C17" s="42"/>
      <c r="D17" s="42"/>
      <c r="E17" s="42"/>
      <c r="F17" s="42"/>
    </row>
    <row r="18" spans="1:8" ht="15.75" customHeight="1" x14ac:dyDescent="0.25">
      <c r="B18" s="12" t="s">
        <v>85</v>
      </c>
      <c r="C18" s="42"/>
      <c r="D18" s="42"/>
      <c r="E18" s="42"/>
      <c r="F18" s="42"/>
    </row>
    <row r="19" spans="1:8" ht="15.75" customHeight="1" x14ac:dyDescent="0.25">
      <c r="B19" s="12" t="s">
        <v>86</v>
      </c>
      <c r="C19" s="42"/>
      <c r="D19" s="42"/>
      <c r="E19" s="42"/>
      <c r="F19" s="42"/>
    </row>
    <row r="20" spans="1:8" ht="15.75" customHeight="1" x14ac:dyDescent="0.25">
      <c r="B20" s="12" t="s">
        <v>87</v>
      </c>
      <c r="C20" s="42"/>
      <c r="D20" s="42"/>
      <c r="E20" s="42"/>
      <c r="F20" s="42"/>
    </row>
    <row r="21" spans="1:8" ht="15.75" customHeight="1" x14ac:dyDescent="0.25">
      <c r="B21" s="12" t="s">
        <v>88</v>
      </c>
      <c r="C21" s="42"/>
      <c r="D21" s="42"/>
      <c r="E21" s="42"/>
      <c r="F21" s="42"/>
    </row>
    <row r="22" spans="1:8" ht="15.75" customHeight="1" x14ac:dyDescent="0.25">
      <c r="B22" s="12" t="s">
        <v>89</v>
      </c>
      <c r="C22" s="42"/>
      <c r="D22" s="42"/>
      <c r="E22" s="42"/>
      <c r="F22" s="42"/>
    </row>
    <row r="23" spans="1:8" ht="15.75" customHeight="1" x14ac:dyDescent="0.25">
      <c r="B23" s="18" t="s">
        <v>30</v>
      </c>
      <c r="C23" s="37">
        <f>SUM(C14:C22)</f>
        <v>0</v>
      </c>
      <c r="D23" s="37">
        <f>SUM(D14:D22)</f>
        <v>0</v>
      </c>
      <c r="E23" s="37">
        <f>SUM(E14:E22)</f>
        <v>0</v>
      </c>
      <c r="F23" s="37">
        <f>SUM(F14:F22)</f>
        <v>0</v>
      </c>
      <c r="G23" s="12"/>
      <c r="H23" s="12"/>
    </row>
    <row r="24" spans="1:8" ht="15.75" customHeight="1" x14ac:dyDescent="0.25">
      <c r="B24" s="18"/>
      <c r="C24" s="12"/>
      <c r="D24" s="12"/>
      <c r="E24" s="12"/>
      <c r="F24" s="12"/>
      <c r="G24" s="12"/>
      <c r="H24" s="12"/>
    </row>
    <row r="25" spans="1:8" ht="15.75" customHeight="1" x14ac:dyDescent="0.25">
      <c r="A25" t="s">
        <v>90</v>
      </c>
      <c r="B25" s="21" t="s">
        <v>66</v>
      </c>
      <c r="C25" s="21" t="s">
        <v>90</v>
      </c>
      <c r="D25" s="12"/>
      <c r="E25" s="12"/>
      <c r="F25" s="12"/>
      <c r="G25" s="12"/>
      <c r="H25" s="12"/>
    </row>
    <row r="26" spans="1:8" ht="15.75" customHeight="1" x14ac:dyDescent="0.25">
      <c r="B26" s="12" t="s">
        <v>91</v>
      </c>
      <c r="C26" s="42"/>
    </row>
    <row r="27" spans="1:8" ht="15.75" customHeight="1" x14ac:dyDescent="0.25">
      <c r="B27" s="12" t="s">
        <v>92</v>
      </c>
      <c r="C27" s="42"/>
    </row>
    <row r="28" spans="1:8" ht="15.75" customHeight="1" x14ac:dyDescent="0.25">
      <c r="B28" s="12" t="s">
        <v>93</v>
      </c>
      <c r="C28" s="42"/>
    </row>
    <row r="29" spans="1:8" ht="15.75" customHeight="1" x14ac:dyDescent="0.25">
      <c r="B29" s="12" t="s">
        <v>94</v>
      </c>
      <c r="C29" s="42"/>
    </row>
    <row r="30" spans="1:8" ht="15.75" customHeight="1" x14ac:dyDescent="0.25">
      <c r="B30" s="12" t="s">
        <v>95</v>
      </c>
      <c r="C30" s="42"/>
    </row>
    <row r="31" spans="1:8" ht="15.75" customHeight="1" x14ac:dyDescent="0.25">
      <c r="B31" s="12" t="s">
        <v>96</v>
      </c>
      <c r="C31" s="42"/>
    </row>
    <row r="32" spans="1:8" ht="15.75" customHeight="1" x14ac:dyDescent="0.25">
      <c r="B32" s="12" t="s">
        <v>97</v>
      </c>
      <c r="C32" s="42"/>
    </row>
    <row r="33" spans="2:3" ht="15.75" customHeight="1" x14ac:dyDescent="0.25">
      <c r="B33" s="12" t="s">
        <v>98</v>
      </c>
      <c r="C33" s="42"/>
    </row>
    <row r="34" spans="2:3" ht="15.75" customHeight="1" x14ac:dyDescent="0.25">
      <c r="B34" s="12" t="s">
        <v>99</v>
      </c>
      <c r="C34" s="42"/>
    </row>
    <row r="35" spans="2:3" ht="15.75" customHeight="1" x14ac:dyDescent="0.25">
      <c r="B35" s="18" t="s">
        <v>30</v>
      </c>
      <c r="C35" s="37">
        <f>SUM(C26:C34)</f>
        <v>0</v>
      </c>
    </row>
  </sheetData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C14" sqref="C14:O15"/>
    </sheetView>
  </sheetViews>
  <sheetFormatPr defaultColWidth="14.44140625" defaultRowHeight="15.75" customHeight="1" x14ac:dyDescent="0.25"/>
  <cols>
    <col min="1" max="1" width="31.44140625" style="2" customWidth="1"/>
    <col min="2" max="2" width="24" style="2" customWidth="1"/>
  </cols>
  <sheetData>
    <row r="1" spans="1:15" ht="36" customHeight="1" x14ac:dyDescent="0.25">
      <c r="A1" s="31" t="str">
        <f>"Percentage of population in each category in baseline year ("&amp;start_year&amp;")"</f>
        <v>Percentage of population in each category in baseline year (2021)</v>
      </c>
      <c r="B1" s="75" t="s">
        <v>100</v>
      </c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</row>
    <row r="2" spans="1:15" ht="15.75" customHeight="1" x14ac:dyDescent="0.25">
      <c r="A2" s="83" t="s">
        <v>101</v>
      </c>
      <c r="B2" s="74" t="s">
        <v>102</v>
      </c>
      <c r="C2" s="43"/>
      <c r="D2" s="43"/>
      <c r="E2" s="43"/>
      <c r="F2" s="43"/>
      <c r="G2" s="43"/>
    </row>
    <row r="3" spans="1:15" ht="15.75" customHeight="1" x14ac:dyDescent="0.25">
      <c r="B3" s="74" t="s">
        <v>103</v>
      </c>
      <c r="C3" s="43"/>
      <c r="D3" s="43"/>
      <c r="E3" s="43"/>
      <c r="F3" s="43"/>
      <c r="G3" s="43"/>
    </row>
    <row r="4" spans="1:15" ht="15.75" customHeight="1" x14ac:dyDescent="0.25">
      <c r="B4" s="74" t="s">
        <v>104</v>
      </c>
      <c r="C4" s="44"/>
      <c r="D4" s="44"/>
      <c r="E4" s="44"/>
      <c r="F4" s="44"/>
      <c r="G4" s="44"/>
    </row>
    <row r="5" spans="1:15" ht="15.75" customHeight="1" x14ac:dyDescent="0.25">
      <c r="B5" s="74" t="s">
        <v>105</v>
      </c>
      <c r="C5" s="44"/>
      <c r="D5" s="44"/>
      <c r="E5" s="44"/>
      <c r="F5" s="44"/>
      <c r="G5" s="44"/>
    </row>
    <row r="6" spans="1:15" ht="15.75" customHeight="1" x14ac:dyDescent="0.25">
      <c r="B6" s="19"/>
      <c r="C6" s="16"/>
      <c r="D6" s="16"/>
      <c r="E6" s="16"/>
      <c r="F6" s="16"/>
      <c r="G6" s="16"/>
    </row>
    <row r="7" spans="1:15" ht="15.75" customHeight="1" x14ac:dyDescent="0.25">
      <c r="B7" s="19"/>
      <c r="C7" s="16"/>
      <c r="D7" s="16"/>
      <c r="E7" s="16"/>
      <c r="F7" s="16"/>
      <c r="G7" s="16"/>
    </row>
    <row r="8" spans="1:15" ht="15.75" customHeight="1" x14ac:dyDescent="0.25">
      <c r="A8" s="83" t="s">
        <v>106</v>
      </c>
      <c r="B8" s="74" t="s">
        <v>107</v>
      </c>
      <c r="C8" s="43"/>
      <c r="D8" s="43"/>
      <c r="E8" s="43"/>
      <c r="F8" s="43"/>
      <c r="G8" s="43"/>
    </row>
    <row r="9" spans="1:15" ht="15.75" customHeight="1" x14ac:dyDescent="0.25">
      <c r="B9" s="74" t="s">
        <v>108</v>
      </c>
      <c r="C9" s="43"/>
      <c r="D9" s="43"/>
      <c r="E9" s="43"/>
      <c r="F9" s="43"/>
      <c r="G9" s="43"/>
    </row>
    <row r="10" spans="1:15" ht="15.75" customHeight="1" x14ac:dyDescent="0.25">
      <c r="B10" s="74" t="s">
        <v>109</v>
      </c>
      <c r="C10" s="44"/>
      <c r="D10" s="44"/>
      <c r="E10" s="44"/>
      <c r="F10" s="44"/>
      <c r="G10" s="44"/>
    </row>
    <row r="11" spans="1:15" ht="15.75" customHeight="1" x14ac:dyDescent="0.25">
      <c r="B11" s="74" t="s">
        <v>110</v>
      </c>
      <c r="C11" s="44"/>
      <c r="D11" s="44"/>
      <c r="E11" s="44"/>
      <c r="F11" s="44"/>
      <c r="G11" s="44"/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102" t="s">
        <v>111</v>
      </c>
      <c r="C13" s="70" t="s">
        <v>67</v>
      </c>
      <c r="D13" s="70" t="s">
        <v>77</v>
      </c>
      <c r="E13" s="70" t="s">
        <v>78</v>
      </c>
      <c r="F13" s="70" t="s">
        <v>79</v>
      </c>
      <c r="G13" s="70" t="s">
        <v>80</v>
      </c>
      <c r="H13" s="11" t="s">
        <v>112</v>
      </c>
      <c r="I13" s="11" t="s">
        <v>113</v>
      </c>
      <c r="J13" s="11" t="s">
        <v>114</v>
      </c>
      <c r="K13" s="11" t="s">
        <v>115</v>
      </c>
      <c r="L13" s="11" t="s">
        <v>58</v>
      </c>
      <c r="M13" s="11" t="s">
        <v>59</v>
      </c>
      <c r="N13" s="11" t="s">
        <v>60</v>
      </c>
      <c r="O13" s="11" t="s">
        <v>61</v>
      </c>
    </row>
    <row r="14" spans="1:15" ht="15.75" customHeight="1" x14ac:dyDescent="0.25">
      <c r="B14" s="70" t="s">
        <v>116</v>
      </c>
      <c r="C14" s="45"/>
      <c r="D14" s="45"/>
      <c r="E14" s="45"/>
      <c r="F14" s="45"/>
      <c r="G14" s="45"/>
      <c r="H14" s="46"/>
      <c r="I14" s="46"/>
      <c r="J14" s="46"/>
      <c r="K14" s="46"/>
      <c r="L14" s="46"/>
      <c r="M14" s="46"/>
      <c r="N14" s="46"/>
      <c r="O14" s="46"/>
    </row>
    <row r="15" spans="1:15" ht="15.75" customHeight="1" x14ac:dyDescent="0.25">
      <c r="B15" s="70" t="s">
        <v>117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5"/>
    </sheetView>
  </sheetViews>
  <sheetFormatPr defaultColWidth="8.88671875" defaultRowHeight="13.2" x14ac:dyDescent="0.25"/>
  <cols>
    <col min="1" max="1" width="28.88671875" style="2" customWidth="1"/>
    <col min="2" max="7" width="13.44140625" style="2" customWidth="1"/>
  </cols>
  <sheetData>
    <row r="1" spans="1:7" ht="40.5" customHeight="1" x14ac:dyDescent="0.25">
      <c r="A1" s="31" t="str">
        <f>"Percentage of children in each category in baseline year ("&amp;start_year&amp;")"</f>
        <v>Percentage of children in each category in baseline year (2021)</v>
      </c>
      <c r="B1" s="75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83" t="s">
        <v>118</v>
      </c>
      <c r="B2" s="83" t="s">
        <v>119</v>
      </c>
      <c r="C2" s="44"/>
      <c r="D2" s="44"/>
      <c r="E2" s="44"/>
      <c r="F2" s="44"/>
      <c r="G2" s="44"/>
    </row>
    <row r="3" spans="1:7" x14ac:dyDescent="0.25">
      <c r="B3" s="83" t="s">
        <v>120</v>
      </c>
      <c r="C3" s="44"/>
      <c r="D3" s="44"/>
      <c r="E3" s="44"/>
      <c r="F3" s="44"/>
      <c r="G3" s="44"/>
    </row>
    <row r="4" spans="1:7" x14ac:dyDescent="0.25">
      <c r="B4" s="83" t="s">
        <v>121</v>
      </c>
      <c r="C4" s="44"/>
      <c r="D4" s="44"/>
      <c r="E4" s="44"/>
      <c r="F4" s="44"/>
      <c r="G4" s="44"/>
    </row>
    <row r="5" spans="1:7" x14ac:dyDescent="0.25">
      <c r="B5" s="83" t="s">
        <v>122</v>
      </c>
      <c r="C5" s="43"/>
      <c r="D5" s="43"/>
      <c r="E5" s="43"/>
      <c r="F5" s="43"/>
      <c r="G5" s="43"/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88671875" defaultRowHeight="13.2" x14ac:dyDescent="0.25"/>
  <cols>
    <col min="1" max="1" width="37" style="2" customWidth="1"/>
    <col min="2" max="2" width="29.44140625" style="2" customWidth="1"/>
  </cols>
  <sheetData>
    <row r="1" spans="1:12" x14ac:dyDescent="0.25">
      <c r="A1" s="57" t="s">
        <v>123</v>
      </c>
      <c r="B1" s="57" t="s">
        <v>124</v>
      </c>
      <c r="C1" s="74">
        <f>start_year</f>
        <v>2021</v>
      </c>
      <c r="D1" s="74">
        <f t="shared" ref="D1:L1" si="0">IF($C$1+ROW(D1)-2&lt;=end_year,C1+1,"")</f>
        <v>2022</v>
      </c>
      <c r="E1" s="74">
        <f t="shared" si="0"/>
        <v>2023</v>
      </c>
      <c r="F1" s="74">
        <f t="shared" si="0"/>
        <v>2024</v>
      </c>
      <c r="G1" s="74">
        <f t="shared" si="0"/>
        <v>2025</v>
      </c>
      <c r="H1" s="74">
        <f t="shared" si="0"/>
        <v>2026</v>
      </c>
      <c r="I1" s="74">
        <f t="shared" si="0"/>
        <v>2027</v>
      </c>
      <c r="J1" s="74">
        <f t="shared" si="0"/>
        <v>2028</v>
      </c>
      <c r="K1" s="74">
        <f t="shared" si="0"/>
        <v>2029</v>
      </c>
      <c r="L1" s="74">
        <f t="shared" si="0"/>
        <v>2030</v>
      </c>
    </row>
    <row r="2" spans="1:12" x14ac:dyDescent="0.25">
      <c r="A2" t="s">
        <v>125</v>
      </c>
      <c r="B2" s="19" t="s">
        <v>126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B3" s="19"/>
    </row>
    <row r="4" spans="1:12" x14ac:dyDescent="0.25">
      <c r="A4" t="s">
        <v>127</v>
      </c>
      <c r="B4" s="19" t="s">
        <v>126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B5" s="19"/>
    </row>
    <row r="6" spans="1:12" x14ac:dyDescent="0.25">
      <c r="A6" t="s">
        <v>128</v>
      </c>
      <c r="B6" s="19" t="s">
        <v>126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B7" s="19" t="s">
        <v>90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B8" s="19" t="s">
        <v>129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2" x14ac:dyDescent="0.25">
      <c r="A10" t="s">
        <v>130</v>
      </c>
      <c r="B10" s="70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B11" s="70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3" spans="1:12" x14ac:dyDescent="0.25">
      <c r="A13" s="102" t="s">
        <v>32</v>
      </c>
      <c r="B13" s="70" t="s">
        <v>133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1:12" x14ac:dyDescent="0.25">
      <c r="B14" s="70" t="s">
        <v>134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3.2" x14ac:dyDescent="0.25"/>
  <cols>
    <col min="1" max="1" width="36.44140625" style="2" bestFit="1" customWidth="1"/>
    <col min="2" max="2" width="15.33203125" style="2" customWidth="1"/>
  </cols>
  <sheetData>
    <row r="1" spans="1:2" x14ac:dyDescent="0.25">
      <c r="A1" s="57" t="s">
        <v>135</v>
      </c>
      <c r="B1" s="57" t="s">
        <v>136</v>
      </c>
    </row>
    <row r="2" spans="1:2" x14ac:dyDescent="0.25">
      <c r="A2" s="102" t="s">
        <v>137</v>
      </c>
      <c r="B2" s="99">
        <v>10</v>
      </c>
    </row>
    <row r="3" spans="1:2" x14ac:dyDescent="0.25">
      <c r="A3" s="102" t="s">
        <v>138</v>
      </c>
      <c r="B3" s="99">
        <v>10</v>
      </c>
    </row>
    <row r="4" spans="1:2" x14ac:dyDescent="0.25">
      <c r="A4" s="102" t="s">
        <v>139</v>
      </c>
      <c r="B4" s="99">
        <v>50</v>
      </c>
    </row>
    <row r="5" spans="1:2" x14ac:dyDescent="0.25">
      <c r="A5" s="102" t="s">
        <v>140</v>
      </c>
      <c r="B5" s="99">
        <v>100</v>
      </c>
    </row>
    <row r="6" spans="1:2" x14ac:dyDescent="0.25">
      <c r="A6" s="102" t="s">
        <v>141</v>
      </c>
      <c r="B6" s="99">
        <v>5</v>
      </c>
    </row>
    <row r="7" spans="1:2" x14ac:dyDescent="0.25">
      <c r="A7" s="102" t="s">
        <v>142</v>
      </c>
      <c r="B7" s="9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102" customWidth="1"/>
    <col min="2" max="2" width="19.109375" style="102" customWidth="1"/>
    <col min="3" max="3" width="13.44140625" style="102" customWidth="1"/>
    <col min="4" max="8" width="11.44140625" style="102" customWidth="1"/>
    <col min="9" max="16384" width="11.44140625" style="102"/>
  </cols>
  <sheetData>
    <row r="1" spans="1:5" x14ac:dyDescent="0.25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x14ac:dyDescent="0.25">
      <c r="A2" s="26" t="s">
        <v>148</v>
      </c>
      <c r="B2" s="24" t="s">
        <v>90</v>
      </c>
      <c r="C2" s="47"/>
      <c r="D2" s="47"/>
      <c r="E2" s="29" t="str">
        <f>IF(E$7="","",E$7)</f>
        <v/>
      </c>
    </row>
    <row r="3" spans="1:5" x14ac:dyDescent="0.25">
      <c r="B3" s="24" t="s">
        <v>67</v>
      </c>
      <c r="C3" s="47" t="b">
        <v>1</v>
      </c>
      <c r="D3" s="47"/>
      <c r="E3" s="29" t="str">
        <f>IF(E$7="","",E$7)</f>
        <v/>
      </c>
    </row>
    <row r="4" spans="1:5" x14ac:dyDescent="0.25">
      <c r="B4" s="24" t="s">
        <v>77</v>
      </c>
      <c r="C4" s="47" t="b">
        <v>1</v>
      </c>
      <c r="D4" s="47"/>
      <c r="E4" s="29" t="str">
        <f>IF(E$7="","",E$7)</f>
        <v/>
      </c>
    </row>
    <row r="5" spans="1:5" x14ac:dyDescent="0.25">
      <c r="B5" s="24" t="s">
        <v>78</v>
      </c>
      <c r="C5" s="47" t="b">
        <v>1</v>
      </c>
      <c r="D5" s="47"/>
      <c r="E5" s="29" t="str">
        <f>IF(E$7="","",E$7)</f>
        <v/>
      </c>
    </row>
    <row r="6" spans="1:5" x14ac:dyDescent="0.25">
      <c r="B6" s="24" t="s">
        <v>79</v>
      </c>
      <c r="C6" s="47" t="b">
        <v>1</v>
      </c>
      <c r="D6" s="47"/>
      <c r="E6" s="29" t="str">
        <f>IF(E$7="","",E$7)</f>
        <v/>
      </c>
    </row>
    <row r="7" spans="1:5" x14ac:dyDescent="0.25">
      <c r="B7" s="24" t="s">
        <v>149</v>
      </c>
      <c r="C7" s="23"/>
      <c r="D7" s="22"/>
      <c r="E7" s="47"/>
    </row>
    <row r="9" spans="1:5" x14ac:dyDescent="0.25">
      <c r="A9" s="26" t="s">
        <v>150</v>
      </c>
      <c r="B9" s="24" t="s">
        <v>90</v>
      </c>
      <c r="C9" s="47"/>
      <c r="D9" s="47" t="b">
        <v>0</v>
      </c>
      <c r="E9" s="29" t="str">
        <f>IF(E$7="","",E$7)</f>
        <v/>
      </c>
    </row>
    <row r="10" spans="1:5" x14ac:dyDescent="0.25">
      <c r="B10" s="24" t="s">
        <v>67</v>
      </c>
      <c r="C10" s="47"/>
      <c r="D10" s="47"/>
      <c r="E10" s="29" t="str">
        <f>IF(E$7="","",E$7)</f>
        <v/>
      </c>
    </row>
    <row r="11" spans="1:5" x14ac:dyDescent="0.25">
      <c r="B11" s="24" t="s">
        <v>77</v>
      </c>
      <c r="C11" s="47"/>
      <c r="D11" s="47"/>
      <c r="E11" s="29" t="str">
        <f>IF(E$7="","",E$7)</f>
        <v/>
      </c>
    </row>
    <row r="12" spans="1:5" x14ac:dyDescent="0.25">
      <c r="B12" s="24" t="s">
        <v>78</v>
      </c>
      <c r="C12" s="47"/>
      <c r="D12" s="47"/>
      <c r="E12" s="29" t="str">
        <f>IF(E$7="","",E$7)</f>
        <v/>
      </c>
    </row>
    <row r="13" spans="1:5" x14ac:dyDescent="0.25">
      <c r="B13" s="24" t="s">
        <v>79</v>
      </c>
      <c r="C13" s="47"/>
      <c r="D13" s="47"/>
      <c r="E13" s="29" t="str">
        <f>IF(E$7="","",E$7)</f>
        <v/>
      </c>
    </row>
    <row r="14" spans="1:5" x14ac:dyDescent="0.25">
      <c r="B14" s="24" t="s">
        <v>149</v>
      </c>
      <c r="C14" s="23"/>
      <c r="D14" s="22"/>
      <c r="E14" s="47" t="s">
        <v>151</v>
      </c>
    </row>
    <row r="16" spans="1:5" x14ac:dyDescent="0.25">
      <c r="A16" s="26" t="s">
        <v>152</v>
      </c>
      <c r="B16" s="24" t="s">
        <v>90</v>
      </c>
      <c r="C16" s="47"/>
      <c r="D16" s="47" t="s">
        <v>151</v>
      </c>
      <c r="E16" s="29" t="str">
        <f>IF(E$7="","",E$7)</f>
        <v/>
      </c>
    </row>
    <row r="17" spans="2:5" x14ac:dyDescent="0.25">
      <c r="B17" s="24" t="s">
        <v>67</v>
      </c>
      <c r="C17" s="47"/>
      <c r="D17" s="47" t="s">
        <v>151</v>
      </c>
      <c r="E17" s="29" t="str">
        <f>IF(E$7="","",E$7)</f>
        <v/>
      </c>
    </row>
    <row r="18" spans="2:5" x14ac:dyDescent="0.25">
      <c r="B18" s="24" t="s">
        <v>77</v>
      </c>
      <c r="C18" s="47"/>
      <c r="D18" s="47" t="s">
        <v>151</v>
      </c>
      <c r="E18" s="29" t="str">
        <f>IF(E$7="","",E$7)</f>
        <v/>
      </c>
    </row>
    <row r="19" spans="2:5" x14ac:dyDescent="0.25">
      <c r="B19" s="24" t="s">
        <v>78</v>
      </c>
      <c r="C19" s="47"/>
      <c r="D19" s="47" t="s">
        <v>151</v>
      </c>
      <c r="E19" s="29" t="str">
        <f>IF(E$7="","",E$7)</f>
        <v/>
      </c>
    </row>
    <row r="20" spans="2:5" x14ac:dyDescent="0.25">
      <c r="B20" s="24" t="s">
        <v>79</v>
      </c>
      <c r="C20" s="47"/>
      <c r="D20" s="47" t="s">
        <v>151</v>
      </c>
      <c r="E20" s="29" t="str">
        <f>IF(E$7="","",E$7)</f>
        <v/>
      </c>
    </row>
    <row r="21" spans="2:5" x14ac:dyDescent="0.25">
      <c r="B21" s="24" t="s">
        <v>149</v>
      </c>
      <c r="C21" s="23"/>
      <c r="D21" s="22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2" customWidth="1"/>
    <col min="2" max="2" width="15.44140625" style="2" customWidth="1"/>
    <col min="3" max="3" width="17.44140625" style="2" customWidth="1"/>
    <col min="4" max="4" width="12.88671875" style="2" customWidth="1"/>
  </cols>
  <sheetData>
    <row r="1" spans="1:4" x14ac:dyDescent="0.25">
      <c r="A1" s="77" t="s">
        <v>1</v>
      </c>
      <c r="B1" s="28" t="s">
        <v>153</v>
      </c>
      <c r="C1" s="30" t="s">
        <v>154</v>
      </c>
      <c r="D1" s="30" t="s">
        <v>155</v>
      </c>
    </row>
    <row r="2" spans="1:4" x14ac:dyDescent="0.25">
      <c r="A2" s="30" t="s">
        <v>156</v>
      </c>
      <c r="B2" s="24" t="s">
        <v>157</v>
      </c>
      <c r="C2" s="24" t="s">
        <v>158</v>
      </c>
      <c r="D2" s="47"/>
    </row>
    <row r="3" spans="1:4" x14ac:dyDescent="0.25">
      <c r="A3" s="30" t="s">
        <v>159</v>
      </c>
      <c r="B3" s="24" t="s">
        <v>145</v>
      </c>
      <c r="C3" s="24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2022-01-27T05:10:10Z</dcterms:modified>
</cp:coreProperties>
</file>