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1A03FC9-B416-4EFC-BCBB-1CB44C753176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<sst xmlns="http://schemas.openxmlformats.org/spreadsheetml/2006/main" count="1113" uniqueCount="272">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</sst>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632591</v>
      </c>
    </row>
    <row r="8" spans="1:3" ht="15" customHeight="1">
      <c r="B8" s="7" t="s">
        <v>106</v>
      </c>
      <c r="C8" s="66">
        <v>5.4199999999999998E-2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0.89261077880859407</v>
      </c>
    </row>
    <row r="11" spans="1:3" ht="15" customHeight="1">
      <c r="B11" s="7" t="s">
        <v>108</v>
      </c>
      <c r="C11" s="66">
        <v>0.97799999999999998</v>
      </c>
    </row>
    <row r="12" spans="1:3" ht="15" customHeight="1">
      <c r="B12" s="7" t="s">
        <v>109</v>
      </c>
      <c r="C12" s="66">
        <v>0.92599999999999993</v>
      </c>
    </row>
    <row r="13" spans="1:3" ht="15" customHeight="1">
      <c r="B13" s="7" t="s">
        <v>110</v>
      </c>
      <c r="C13" s="66">
        <v>0.11599999999999999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0.13220000000000001</v>
      </c>
    </row>
    <row r="24" spans="1:3" ht="15" customHeight="1">
      <c r="B24" s="20" t="s">
        <v>102</v>
      </c>
      <c r="C24" s="67">
        <v>0.57689999999999997</v>
      </c>
    </row>
    <row r="25" spans="1:3" ht="15" customHeight="1">
      <c r="B25" s="20" t="s">
        <v>103</v>
      </c>
      <c r="C25" s="67">
        <v>0.27529999999999999</v>
      </c>
    </row>
    <row r="26" spans="1:3" ht="15" customHeight="1">
      <c r="B26" s="20" t="s">
        <v>104</v>
      </c>
      <c r="C26" s="67">
        <v>1.5600000000000001E-2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2.2000000000000002</v>
      </c>
    </row>
    <row r="38" spans="1:5" ht="15" customHeight="1">
      <c r="B38" s="16" t="s">
        <v>91</v>
      </c>
      <c r="C38" s="68">
        <v>4.0999999999999996</v>
      </c>
      <c r="D38" s="17"/>
      <c r="E38" s="18"/>
    </row>
    <row r="39" spans="1:5" ht="15" customHeight="1">
      <c r="B39" s="16" t="s">
        <v>90</v>
      </c>
      <c r="C39" s="68">
        <v>5.4</v>
      </c>
      <c r="D39" s="17"/>
      <c r="E39" s="17"/>
    </row>
    <row r="40" spans="1:5" ht="15" customHeight="1">
      <c r="B40" s="16" t="s">
        <v>171</v>
      </c>
      <c r="C40" s="68">
        <v>0.39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1.3300000000000001E-2</v>
      </c>
      <c r="D45" s="17"/>
    </row>
    <row r="46" spans="1:5" ht="15.75" customHeight="1">
      <c r="B46" s="16" t="s">
        <v>11</v>
      </c>
      <c r="C46" s="67">
        <v>5.0300000000000004E-2</v>
      </c>
      <c r="D46" s="17"/>
    </row>
    <row r="47" spans="1:5" ht="15.75" customHeight="1">
      <c r="B47" s="16" t="s">
        <v>12</v>
      </c>
      <c r="C47" s="67">
        <v>7.0699999999999999E-2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0.86570000000000003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0.63666645308375003</v>
      </c>
      <c r="D51" s="17"/>
    </row>
    <row r="52" spans="1:4" ht="15" customHeight="1">
      <c r="B52" s="16" t="s">
        <v>125</v>
      </c>
      <c r="C52" s="65">
        <v>0.74162806526500002</v>
      </c>
    </row>
    <row r="53" spans="1:4" ht="15.75" customHeight="1">
      <c r="B53" s="16" t="s">
        <v>126</v>
      </c>
      <c r="C53" s="65">
        <v>0.74162806526500002</v>
      </c>
    </row>
    <row r="54" spans="1:4" ht="15.75" customHeight="1">
      <c r="B54" s="16" t="s">
        <v>127</v>
      </c>
      <c r="C54" s="65">
        <v>0.79074377875399993</v>
      </c>
    </row>
    <row r="55" spans="1:4" ht="15.75" customHeight="1">
      <c r="B55" s="16" t="s">
        <v>128</v>
      </c>
      <c r="C55" s="65">
        <v>0.79074377875399993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0.54078321553772646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0.63666645308375003</v>
      </c>
      <c r="C2" s="26">
        <f>'Baseline year population inputs'!C52</f>
        <v>0.74162806526500002</v>
      </c>
      <c r="D2" s="26">
        <f>'Baseline year population inputs'!C53</f>
        <v>0.74162806526500002</v>
      </c>
      <c r="E2" s="26">
        <f>'Baseline year population inputs'!C54</f>
        <v>0.79074377875399993</v>
      </c>
      <c r="F2" s="26">
        <f>'Baseline year population inputs'!C55</f>
        <v>0.79074377875399993</v>
      </c>
    </row>
    <row r="3" spans="1:6" ht="15.75" customHeight="1">
      <c r="A3" s="3" t="s">
        <v>65</v>
      </c>
      <c r="B3" s="26">
        <f>frac_mam_1month * 2.6</f>
        <v>0.15365999999999999</v>
      </c>
      <c r="C3" s="26">
        <f>frac_mam_1_5months * 2.6</f>
        <v>0.15365999999999999</v>
      </c>
      <c r="D3" s="26">
        <f>frac_mam_6_11months * 2.6</f>
        <v>2.1009871999999999E-2</v>
      </c>
      <c r="E3" s="26">
        <f>frac_mam_12_23months * 2.6</f>
        <v>9.7069440000000003E-3</v>
      </c>
      <c r="F3" s="26">
        <f>frac_mam_24_59months * 2.6</f>
        <v>4.2380000000000001E-2</v>
      </c>
    </row>
    <row r="4" spans="1:6" ht="15.75" customHeight="1">
      <c r="A4" s="3" t="s">
        <v>66</v>
      </c>
      <c r="B4" s="26">
        <f>frac_sam_1month * 2.6</f>
        <v>1.1393980000000001E-2</v>
      </c>
      <c r="C4" s="26">
        <f>frac_sam_1_5months * 2.6</f>
        <v>1.1393980000000001E-2</v>
      </c>
      <c r="D4" s="26">
        <f>frac_sam_6_11months * 2.6</f>
        <v>1.115842E-2</v>
      </c>
      <c r="E4" s="26">
        <f>frac_sam_12_23months * 2.6</f>
        <v>8.7055540000000008E-3</v>
      </c>
      <c r="F4" s="26">
        <f>frac_sam_24_59months * 2.6</f>
        <v>1.2738960000000002E-2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0.63666645308375003</v>
      </c>
      <c r="D7" s="93">
        <f>diarrhoea_1_5mo</f>
        <v>0.74162806526500002</v>
      </c>
      <c r="E7" s="93">
        <f>diarrhoea_6_11mo</f>
        <v>0.74162806526500002</v>
      </c>
      <c r="F7" s="93">
        <f>diarrhoea_12_23mo</f>
        <v>0.79074377875399993</v>
      </c>
      <c r="G7" s="93">
        <f>diarrhoea_24_59mo</f>
        <v>0.79074377875399993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0.63666645308375003</v>
      </c>
      <c r="D12" s="93">
        <f>diarrhoea_1_5mo</f>
        <v>0.74162806526500002</v>
      </c>
      <c r="E12" s="93">
        <f>diarrhoea_6_11mo</f>
        <v>0.74162806526500002</v>
      </c>
      <c r="F12" s="93">
        <f>diarrhoea_12_23mo</f>
        <v>0.79074377875399993</v>
      </c>
      <c r="G12" s="93">
        <f>diarrhoea_24_59mo</f>
        <v>0.79074377875399993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0.97799999999999998</v>
      </c>
      <c r="I18" s="93">
        <f>frac_PW_health_facility</f>
        <v>0.97799999999999998</v>
      </c>
      <c r="J18" s="93">
        <f>frac_PW_health_facility</f>
        <v>0.97799999999999998</v>
      </c>
      <c r="K18" s="93">
        <f>frac_PW_health_facility</f>
        <v>0.97799999999999998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0.11599999999999999</v>
      </c>
      <c r="M24" s="93">
        <f>famplan_unmet_need</f>
        <v>0.11599999999999999</v>
      </c>
      <c r="N24" s="93">
        <f>famplan_unmet_need</f>
        <v>0.11599999999999999</v>
      </c>
      <c r="O24" s="93">
        <f>famplan_unmet_need</f>
        <v>0.11599999999999999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5.3843022499389478E-2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2.3075581071166921E-2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3.0470617620849516E-2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0.89261077880859407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113149</v>
      </c>
      <c r="C2" s="75">
        <v>300000</v>
      </c>
      <c r="D2" s="75">
        <v>681000</v>
      </c>
      <c r="E2" s="75">
        <v>735000</v>
      </c>
      <c r="F2" s="75">
        <v>823000</v>
      </c>
      <c r="G2" s="22">
        <f t="shared" ref="G2:G40" si="0">C2+D2+E2+F2</f>
        <v>2539000</v>
      </c>
      <c r="H2" s="22">
        <f t="shared" ref="H2:H40" si="1">(B2 + stillbirth*B2/(1000-stillbirth))/(1-abortion)</f>
        <v>130867.70158893184</v>
      </c>
      <c r="I2" s="22">
        <f>G2-H2</f>
        <v>2408132.298411068</v>
      </c>
    </row>
    <row r="3" spans="1:9" ht="15.75" customHeight="1">
      <c r="A3" s="92">
        <f t="shared" ref="A3:A40" si="2">IF($A$2+ROW(A3)-2&lt;=end_year,A2+1,"")</f>
        <v>2021</v>
      </c>
      <c r="B3" s="74">
        <v>111778</v>
      </c>
      <c r="C3" s="75">
        <v>294000</v>
      </c>
      <c r="D3" s="75">
        <v>668000</v>
      </c>
      <c r="E3" s="75">
        <v>746000</v>
      </c>
      <c r="F3" s="75">
        <v>783000</v>
      </c>
      <c r="G3" s="22">
        <f t="shared" si="0"/>
        <v>2491000</v>
      </c>
      <c r="H3" s="22">
        <f t="shared" si="1"/>
        <v>129282.00822108568</v>
      </c>
      <c r="I3" s="22">
        <f t="shared" ref="I3:I15" si="3">G3-H3</f>
        <v>2361717.9917789144</v>
      </c>
    </row>
    <row r="4" spans="1:9" ht="15.75" customHeight="1">
      <c r="A4" s="92">
        <f t="shared" si="2"/>
        <v>2022</v>
      </c>
      <c r="B4" s="74" t="e">
        <v>#N/A</v>
      </c>
      <c r="C4" s="75">
        <v>287000</v>
      </c>
      <c r="D4" s="75">
        <v>656000</v>
      </c>
      <c r="E4" s="75">
        <v>751000</v>
      </c>
      <c r="F4" s="75">
        <v>742000</v>
      </c>
      <c r="G4" s="22">
        <f t="shared" si="0"/>
        <v>2436000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116170.95839999997</v>
      </c>
      <c r="C5" s="75">
        <v>282000</v>
      </c>
      <c r="D5" s="75">
        <v>645000</v>
      </c>
      <c r="E5" s="75">
        <v>752000</v>
      </c>
      <c r="F5" s="75">
        <v>705000</v>
      </c>
      <c r="G5" s="22">
        <f t="shared" si="0"/>
        <v>2384000</v>
      </c>
      <c r="H5" s="22">
        <f t="shared" si="1"/>
        <v>134362.88714165756</v>
      </c>
      <c r="I5" s="22">
        <f t="shared" si="3"/>
        <v>2249637.1128583425</v>
      </c>
    </row>
    <row r="6" spans="1:9" ht="15.75" customHeight="1">
      <c r="A6" s="92" t="str">
        <f t="shared" si="2"/>
        <v/>
      </c>
      <c r="B6" s="74">
        <v>114941.93939999996</v>
      </c>
      <c r="C6" s="75">
        <v>279000</v>
      </c>
      <c r="D6" s="75">
        <v>633000</v>
      </c>
      <c r="E6" s="75">
        <v>748000</v>
      </c>
      <c r="F6" s="75">
        <v>679000</v>
      </c>
      <c r="G6" s="22">
        <f t="shared" si="0"/>
        <v>2339000</v>
      </c>
      <c r="H6" s="22">
        <f t="shared" si="1"/>
        <v>132941.40845656861</v>
      </c>
      <c r="I6" s="22">
        <f t="shared" si="3"/>
        <v>2206058.5915434314</v>
      </c>
    </row>
    <row r="7" spans="1:9" ht="15.75" customHeight="1">
      <c r="A7" s="92" t="str">
        <f t="shared" si="2"/>
        <v/>
      </c>
      <c r="B7" s="74">
        <v>113702.38800000001</v>
      </c>
      <c r="C7" s="75">
        <v>277000</v>
      </c>
      <c r="D7" s="75">
        <v>621000</v>
      </c>
      <c r="E7" s="75">
        <v>741000</v>
      </c>
      <c r="F7" s="75">
        <v>664000</v>
      </c>
      <c r="G7" s="22">
        <f t="shared" si="0"/>
        <v>2303000</v>
      </c>
      <c r="H7" s="22">
        <f t="shared" si="1"/>
        <v>131507.74803783459</v>
      </c>
      <c r="I7" s="22">
        <f t="shared" si="3"/>
        <v>2171492.2519621653</v>
      </c>
    </row>
    <row r="8" spans="1:9" ht="15.75" customHeight="1">
      <c r="A8" s="92" t="str">
        <f t="shared" si="2"/>
        <v/>
      </c>
      <c r="B8" s="74">
        <v>112408.3268</v>
      </c>
      <c r="C8" s="75">
        <v>279000</v>
      </c>
      <c r="D8" s="75">
        <v>610000</v>
      </c>
      <c r="E8" s="75">
        <v>732000</v>
      </c>
      <c r="F8" s="75">
        <v>662000</v>
      </c>
      <c r="G8" s="22">
        <f t="shared" si="0"/>
        <v>2283000</v>
      </c>
      <c r="H8" s="22">
        <f t="shared" si="1"/>
        <v>130011.0417924465</v>
      </c>
      <c r="I8" s="22">
        <f t="shared" si="3"/>
        <v>2152988.9582075537</v>
      </c>
    </row>
    <row r="9" spans="1:9" ht="15.75" customHeight="1">
      <c r="A9" s="92" t="str">
        <f t="shared" si="2"/>
        <v/>
      </c>
      <c r="B9" s="74">
        <v>111104.61440000001</v>
      </c>
      <c r="C9" s="75">
        <v>283000</v>
      </c>
      <c r="D9" s="75">
        <v>598000</v>
      </c>
      <c r="E9" s="75">
        <v>718000</v>
      </c>
      <c r="F9" s="75">
        <v>673000</v>
      </c>
      <c r="G9" s="22">
        <f t="shared" si="0"/>
        <v>2272000</v>
      </c>
      <c r="H9" s="22">
        <f t="shared" si="1"/>
        <v>128503.17300597036</v>
      </c>
      <c r="I9" s="22">
        <f t="shared" si="3"/>
        <v>2143496.8269940298</v>
      </c>
    </row>
    <row r="10" spans="1:9" ht="15.75" customHeight="1">
      <c r="A10" s="92" t="str">
        <f t="shared" si="2"/>
        <v/>
      </c>
      <c r="B10" s="74">
        <v>109791.58800000003</v>
      </c>
      <c r="C10" s="75">
        <v>288000</v>
      </c>
      <c r="D10" s="75">
        <v>586000</v>
      </c>
      <c r="E10" s="75">
        <v>701000</v>
      </c>
      <c r="F10" s="75">
        <v>691000</v>
      </c>
      <c r="G10" s="22">
        <f t="shared" si="0"/>
        <v>2266000</v>
      </c>
      <c r="H10" s="22">
        <f t="shared" si="1"/>
        <v>126984.5316826393</v>
      </c>
      <c r="I10" s="22">
        <f t="shared" si="3"/>
        <v>2139015.4683173606</v>
      </c>
    </row>
    <row r="11" spans="1:9" ht="15.75" customHeight="1">
      <c r="A11" s="92" t="str">
        <f t="shared" si="2"/>
        <v/>
      </c>
      <c r="B11" s="74">
        <v>108441.30560000004</v>
      </c>
      <c r="C11" s="75">
        <v>292000</v>
      </c>
      <c r="D11" s="75">
        <v>576000</v>
      </c>
      <c r="E11" s="75">
        <v>684000</v>
      </c>
      <c r="F11" s="75">
        <v>709000</v>
      </c>
      <c r="G11" s="22">
        <f t="shared" si="0"/>
        <v>2261000</v>
      </c>
      <c r="H11" s="22">
        <f t="shared" si="1"/>
        <v>125422.80021188846</v>
      </c>
      <c r="I11" s="22">
        <f t="shared" si="3"/>
        <v>2135577.1997881117</v>
      </c>
    </row>
    <row r="12" spans="1:9" ht="15.75" customHeight="1">
      <c r="A12" s="92" t="str">
        <f t="shared" si="2"/>
        <v/>
      </c>
      <c r="B12" s="74">
        <v>107073.74400000001</v>
      </c>
      <c r="C12" s="75">
        <v>294000</v>
      </c>
      <c r="D12" s="75">
        <v>568000</v>
      </c>
      <c r="E12" s="75">
        <v>668000</v>
      </c>
      <c r="F12" s="75">
        <v>723000</v>
      </c>
      <c r="G12" s="22">
        <f t="shared" si="0"/>
        <v>2253000</v>
      </c>
      <c r="H12" s="22">
        <f t="shared" si="1"/>
        <v>123841.08368436027</v>
      </c>
      <c r="I12" s="22">
        <f t="shared" si="3"/>
        <v>2129158.9163156399</v>
      </c>
    </row>
    <row r="13" spans="1:9" ht="15.75" customHeight="1">
      <c r="A13" s="92" t="str">
        <f t="shared" si="2"/>
        <v/>
      </c>
      <c r="B13" s="74">
        <v>308000</v>
      </c>
      <c r="C13" s="75">
        <v>699000</v>
      </c>
      <c r="D13" s="75">
        <v>723000</v>
      </c>
      <c r="E13" s="75">
        <v>866000</v>
      </c>
      <c r="F13" s="75">
        <v>8.6679787499999994E-3</v>
      </c>
      <c r="G13" s="22">
        <f t="shared" si="0"/>
        <v>2288000.0086679789</v>
      </c>
      <c r="H13" s="22">
        <f t="shared" si="1"/>
        <v>356231.62457813154</v>
      </c>
      <c r="I13" s="22">
        <f t="shared" si="3"/>
        <v>1931768.3840898473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8.6679787499999994E-3</v>
      </c>
    </row>
    <row r="4" spans="1:8" ht="15.75" customHeight="1">
      <c r="B4" s="24" t="s">
        <v>7</v>
      </c>
      <c r="C4" s="76">
        <v>0.13514749723859151</v>
      </c>
    </row>
    <row r="5" spans="1:8" ht="15.75" customHeight="1">
      <c r="B5" s="24" t="s">
        <v>8</v>
      </c>
      <c r="C5" s="76">
        <v>7.5147340311363678E-2</v>
      </c>
    </row>
    <row r="6" spans="1:8" ht="15.75" customHeight="1">
      <c r="B6" s="24" t="s">
        <v>10</v>
      </c>
      <c r="C6" s="76">
        <v>0.10533750274370973</v>
      </c>
    </row>
    <row r="7" spans="1:8" ht="15.75" customHeight="1">
      <c r="B7" s="24" t="s">
        <v>13</v>
      </c>
      <c r="C7" s="76">
        <v>0.13476512059218274</v>
      </c>
    </row>
    <row r="8" spans="1:8" ht="15.75" customHeight="1">
      <c r="B8" s="24" t="s">
        <v>14</v>
      </c>
      <c r="C8" s="76">
        <v>8.3676651686761602E-7</v>
      </c>
    </row>
    <row r="9" spans="1:8" ht="15.75" customHeight="1">
      <c r="B9" s="24" t="s">
        <v>27</v>
      </c>
      <c r="C9" s="76">
        <v>0.25149257144138149</v>
      </c>
    </row>
    <row r="10" spans="1:8" ht="15.75" customHeight="1">
      <c r="B10" s="24" t="s">
        <v>15</v>
      </c>
      <c r="C10" s="76">
        <v>0.28944115215625399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3.7001807719755801E-2</v>
      </c>
      <c r="D14" s="76">
        <v>3.7001807719755801E-2</v>
      </c>
      <c r="E14" s="76">
        <v>1.1592243875769299E-2</v>
      </c>
      <c r="F14" s="76">
        <v>1.1592243875769299E-2</v>
      </c>
    </row>
    <row r="15" spans="1:8" ht="15.75" customHeight="1">
      <c r="B15" s="24" t="s">
        <v>16</v>
      </c>
      <c r="C15" s="76">
        <v>0.157087384513211</v>
      </c>
      <c r="D15" s="76">
        <v>0.157087384513211</v>
      </c>
      <c r="E15" s="76">
        <v>0.10474904202975199</v>
      </c>
      <c r="F15" s="76">
        <v>0.10474904202975199</v>
      </c>
    </row>
    <row r="16" spans="1:8" ht="15.75" customHeight="1">
      <c r="B16" s="24" t="s">
        <v>17</v>
      </c>
      <c r="C16" s="76">
        <v>3.7899429620742602E-2</v>
      </c>
      <c r="D16" s="76">
        <v>3.7899429620742602E-2</v>
      </c>
      <c r="E16" s="76">
        <v>3.5503462332938003E-2</v>
      </c>
      <c r="F16" s="76">
        <v>3.5503462332938003E-2</v>
      </c>
    </row>
    <row r="17" spans="1:8" ht="15.75" customHeight="1">
      <c r="B17" s="24" t="s">
        <v>18</v>
      </c>
      <c r="C17" s="76">
        <v>1.20079689020275E-4</v>
      </c>
      <c r="D17" s="76">
        <v>1.20079689020275E-4</v>
      </c>
      <c r="E17" s="76">
        <v>2.67284626715714E-4</v>
      </c>
      <c r="F17" s="76">
        <v>2.67284626715714E-4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1.01326807764497E-3</v>
      </c>
      <c r="D19" s="76">
        <v>1.01326807764497E-3</v>
      </c>
      <c r="E19" s="76">
        <v>5.0448817303540402E-4</v>
      </c>
      <c r="F19" s="76">
        <v>5.0448817303540402E-4</v>
      </c>
    </row>
    <row r="20" spans="1:8" ht="15.75" customHeight="1">
      <c r="B20" s="24" t="s">
        <v>21</v>
      </c>
      <c r="C20" s="76">
        <v>2.2743731138362203E-2</v>
      </c>
      <c r="D20" s="76">
        <v>2.2743731138362203E-2</v>
      </c>
      <c r="E20" s="76">
        <v>1.2664982068833602E-2</v>
      </c>
      <c r="F20" s="76">
        <v>1.2664982068833602E-2</v>
      </c>
    </row>
    <row r="21" spans="1:8" ht="15.75" customHeight="1">
      <c r="B21" s="24" t="s">
        <v>22</v>
      </c>
      <c r="C21" s="76">
        <v>8.3392539086424702E-2</v>
      </c>
      <c r="D21" s="76">
        <v>8.3392539086424702E-2</v>
      </c>
      <c r="E21" s="76">
        <v>0.24758658717712698</v>
      </c>
      <c r="F21" s="76">
        <v>0.24758658717712698</v>
      </c>
    </row>
    <row r="22" spans="1:8" ht="15.75" customHeight="1">
      <c r="B22" s="24" t="s">
        <v>23</v>
      </c>
      <c r="C22" s="76">
        <v>0.66074176015483843</v>
      </c>
      <c r="D22" s="76">
        <v>0.66074176015483843</v>
      </c>
      <c r="E22" s="76">
        <v>0.58713190971582896</v>
      </c>
      <c r="F22" s="76">
        <v>0.58713190971582896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2.9700000000000001E-2</v>
      </c>
    </row>
    <row r="27" spans="1:8" ht="15.75" customHeight="1">
      <c r="B27" s="24" t="s">
        <v>39</v>
      </c>
      <c r="C27" s="76">
        <v>2.1700000000000001E-2</v>
      </c>
    </row>
    <row r="28" spans="1:8" ht="15.75" customHeight="1">
      <c r="B28" s="24" t="s">
        <v>40</v>
      </c>
      <c r="C28" s="76">
        <v>0.10589999999999999</v>
      </c>
    </row>
    <row r="29" spans="1:8" ht="15.75" customHeight="1">
      <c r="B29" s="24" t="s">
        <v>41</v>
      </c>
      <c r="C29" s="76">
        <v>0.1193</v>
      </c>
    </row>
    <row r="30" spans="1:8" ht="15.75" customHeight="1">
      <c r="B30" s="24" t="s">
        <v>42</v>
      </c>
      <c r="C30" s="76">
        <v>5.9299999999999999E-2</v>
      </c>
    </row>
    <row r="31" spans="1:8" ht="15.75" customHeight="1">
      <c r="B31" s="24" t="s">
        <v>43</v>
      </c>
      <c r="C31" s="76">
        <v>0.21510000000000001</v>
      </c>
    </row>
    <row r="32" spans="1:8" ht="15.75" customHeight="1">
      <c r="B32" s="24" t="s">
        <v>44</v>
      </c>
      <c r="C32" s="76">
        <v>9.6000000000000002E-2</v>
      </c>
    </row>
    <row r="33" spans="2:3" ht="15.75" customHeight="1">
      <c r="B33" s="24" t="s">
        <v>45</v>
      </c>
      <c r="C33" s="76">
        <v>7.9299999999999995E-2</v>
      </c>
    </row>
    <row r="34" spans="2:3" ht="15.75" customHeight="1">
      <c r="B34" s="24" t="s">
        <v>46</v>
      </c>
      <c r="C34" s="76">
        <v>0.27369999999776484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0.77799091940976162</v>
      </c>
      <c r="D2" s="77">
        <v>0.73719999999999997</v>
      </c>
      <c r="E2" s="77">
        <v>0.77310000000000001</v>
      </c>
      <c r="F2" s="77">
        <v>0.68489999999999995</v>
      </c>
      <c r="G2" s="77">
        <v>0.72510000000000008</v>
      </c>
    </row>
    <row r="3" spans="1:15" ht="15.75" customHeight="1">
      <c r="A3" s="5"/>
      <c r="B3" s="11" t="s">
        <v>118</v>
      </c>
      <c r="C3" s="77">
        <v>0.14400000000000002</v>
      </c>
      <c r="D3" s="77">
        <v>0.14400000000000002</v>
      </c>
      <c r="E3" s="77">
        <v>0.1555</v>
      </c>
      <c r="F3" s="77">
        <v>0.15460000000000002</v>
      </c>
      <c r="G3" s="77">
        <v>0.18100000000000002</v>
      </c>
    </row>
    <row r="4" spans="1:15" ht="15.75" customHeight="1">
      <c r="A4" s="5"/>
      <c r="B4" s="11" t="s">
        <v>116</v>
      </c>
      <c r="C4" s="78">
        <v>1.9799999999999998E-2</v>
      </c>
      <c r="D4" s="78">
        <v>1.9799999999999998E-2</v>
      </c>
      <c r="E4" s="78">
        <v>5.9400000000000001E-2</v>
      </c>
      <c r="F4" s="78">
        <v>0.10210000000000001</v>
      </c>
      <c r="G4" s="78">
        <v>4.7300000000000002E-2</v>
      </c>
    </row>
    <row r="5" spans="1:15" ht="15.75" customHeight="1">
      <c r="A5" s="5"/>
      <c r="B5" s="11" t="s">
        <v>119</v>
      </c>
      <c r="C5" s="78">
        <v>9.8900000000000002E-2</v>
      </c>
      <c r="D5" s="78">
        <v>9.9000000000000005E-2</v>
      </c>
      <c r="E5" s="78">
        <v>1.2E-2</v>
      </c>
      <c r="F5" s="78">
        <v>5.8499999999999996E-2</v>
      </c>
      <c r="G5" s="78">
        <v>4.6699999999999998E-2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0.85670000000000002</v>
      </c>
      <c r="D8" s="77">
        <v>0.85670000000000002</v>
      </c>
      <c r="E8" s="77">
        <v>0.91819999999999991</v>
      </c>
      <c r="F8" s="77">
        <v>0.92620000000000002</v>
      </c>
      <c r="G8" s="77">
        <v>0.89</v>
      </c>
    </row>
    <row r="9" spans="1:15" ht="15.75" customHeight="1">
      <c r="B9" s="7" t="s">
        <v>121</v>
      </c>
      <c r="C9" s="77">
        <v>7.980000000000001E-2</v>
      </c>
      <c r="D9" s="77">
        <v>7.980000000000001E-2</v>
      </c>
      <c r="E9" s="77">
        <v>6.9400000000000003E-2</v>
      </c>
      <c r="F9" s="77">
        <v>6.6699999999999995E-2</v>
      </c>
      <c r="G9" s="77">
        <v>8.8800000000000004E-2</v>
      </c>
    </row>
    <row r="10" spans="1:15" ht="15.75" customHeight="1">
      <c r="B10" s="7" t="s">
        <v>122</v>
      </c>
      <c r="C10" s="78">
        <v>5.91E-2</v>
      </c>
      <c r="D10" s="78">
        <v>5.91E-2</v>
      </c>
      <c r="E10" s="78">
        <v>8.0807199999999996E-3</v>
      </c>
      <c r="F10" s="78">
        <v>3.7334400000000002E-3</v>
      </c>
      <c r="G10" s="78">
        <v>1.6299999999999999E-2</v>
      </c>
    </row>
    <row r="11" spans="1:15" ht="15.75" customHeight="1">
      <c r="B11" s="7" t="s">
        <v>123</v>
      </c>
      <c r="C11" s="78">
        <v>4.3823000000000004E-3</v>
      </c>
      <c r="D11" s="78">
        <v>4.3823000000000004E-3</v>
      </c>
      <c r="E11" s="78">
        <v>4.2916999999999999E-3</v>
      </c>
      <c r="F11" s="78">
        <v>3.3482899999999999E-3</v>
      </c>
      <c r="G11" s="78">
        <v>4.8996000000000005E-3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0.34035478874999997</v>
      </c>
      <c r="D14" s="79">
        <v>0.31335189346999998</v>
      </c>
      <c r="E14" s="79">
        <v>0.31335189346999998</v>
      </c>
      <c r="F14" s="79">
        <v>0.19796945741300001</v>
      </c>
      <c r="G14" s="79">
        <v>0.19796945741300001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0.25156000000000001</v>
      </c>
      <c r="M14" s="80">
        <v>0.25156000000000001</v>
      </c>
      <c r="N14" s="80">
        <v>0.25156000000000001</v>
      </c>
      <c r="O14" s="80">
        <v>0.25156000000000001</v>
      </c>
    </row>
    <row r="15" spans="1:15" ht="15.75" customHeight="1">
      <c r="B15" s="16" t="s">
        <v>68</v>
      </c>
      <c r="C15" s="77">
        <f t="shared" ref="C15:O15" si="0">iron_deficiency_anaemia*C14</f>
        <v>0.18405815708388859</v>
      </c>
      <c r="D15" s="77">
        <f t="shared" si="0"/>
        <v>0.16945544454554171</v>
      </c>
      <c r="E15" s="77">
        <f t="shared" si="0"/>
        <v>0.16945544454554171</v>
      </c>
      <c r="F15" s="77">
        <f t="shared" si="0"/>
        <v>0.10705855975806114</v>
      </c>
      <c r="G15" s="77">
        <f t="shared" si="0"/>
        <v>0.10705855975806114</v>
      </c>
      <c r="H15" s="77">
        <f t="shared" si="0"/>
        <v>0.15412321642825202</v>
      </c>
      <c r="I15" s="77">
        <f t="shared" si="0"/>
        <v>0.15412321642825202</v>
      </c>
      <c r="J15" s="77">
        <f t="shared" si="0"/>
        <v>0.15412321642825202</v>
      </c>
      <c r="K15" s="77">
        <f t="shared" si="0"/>
        <v>0.15412321642825202</v>
      </c>
      <c r="L15" s="77">
        <f t="shared" si="0"/>
        <v>0.13603942570067046</v>
      </c>
      <c r="M15" s="77">
        <f t="shared" si="0"/>
        <v>0.13603942570067046</v>
      </c>
      <c r="N15" s="77">
        <f t="shared" si="0"/>
        <v>0.13603942570067046</v>
      </c>
      <c r="O15" s="77">
        <f t="shared" si="0"/>
        <v>0.13603942570067046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0.93</v>
      </c>
      <c r="D2" s="78">
        <v>0.27879999999999999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1.54E-2</v>
      </c>
      <c r="D3" s="78">
        <v>6.3700000000000007E-2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4.8899999999999999E-2</v>
      </c>
      <c r="D4" s="78">
        <v>0.44600000000000001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5.7000000000000384E-3</v>
      </c>
      <c r="D5" s="77">
        <f t="shared" ref="D5:G5" si="0">1-SUM(D2:D4)</f>
        <v>0.21150000000000002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0.1072</v>
      </c>
      <c r="D2" s="28">
        <v>0.108</v>
      </c>
      <c r="E2" s="28">
        <v>0.1074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2.1679830000000001E-2</v>
      </c>
      <c r="D4" s="28">
        <v>2.1673910000000001E-2</v>
      </c>
      <c r="E4" s="28">
        <v>2.1673910000000001E-2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0.31335189346999998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0.25156000000000001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0.27879999999999999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4.8689999999999998</v>
      </c>
      <c r="D13" s="28">
        <v>4.782</v>
      </c>
      <c r="E13" s="28">
        <v>4.6929999999999996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83.013851094978818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40.440126307838554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806.1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9.31585037151752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2.0395920223204445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2.0395920223204445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2.0395920223204445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2.0395920223204445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13.57242575163446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13.57242575163446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1.2791915515298102</v>
      </c>
      <c r="E17" s="86" t="s">
        <v>201</v>
      </c>
    </row>
    <row r="18" spans="1:5" ht="15.75" customHeight="1">
      <c r="A18" s="53" t="s">
        <v>175</v>
      </c>
      <c r="B18" s="85">
        <v>0.22800000000000001</v>
      </c>
      <c r="C18" s="85">
        <v>0.95</v>
      </c>
      <c r="D18" s="86">
        <v>18.465600261324937</v>
      </c>
      <c r="E18" s="86" t="s">
        <v>201</v>
      </c>
    </row>
    <row r="19" spans="1:5" ht="15.75" customHeight="1">
      <c r="A19" s="53" t="s">
        <v>174</v>
      </c>
      <c r="B19" s="85">
        <v>0.62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143.79383063706058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23.715420771638293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4.6294916046252768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19.135548002264301</v>
      </c>
      <c r="E24" s="86" t="s">
        <v>201</v>
      </c>
    </row>
    <row r="25" spans="1:5" ht="15.75" customHeight="1">
      <c r="A25" s="53" t="s">
        <v>87</v>
      </c>
      <c r="B25" s="85">
        <v>0.46500000000000002</v>
      </c>
      <c r="C25" s="85">
        <v>0.95</v>
      </c>
      <c r="D25" s="86">
        <v>19.116670718628576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6.479537395960203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11.11340211740737</v>
      </c>
      <c r="E27" s="86" t="s">
        <v>201</v>
      </c>
    </row>
    <row r="28" spans="1:5" ht="15.75" customHeight="1">
      <c r="A28" s="53" t="s">
        <v>84</v>
      </c>
      <c r="B28" s="85">
        <v>0.60899999999999999</v>
      </c>
      <c r="C28" s="85">
        <v>0.95</v>
      </c>
      <c r="D28" s="86">
        <v>1.2272197585497231</v>
      </c>
      <c r="E28" s="86" t="s">
        <v>201</v>
      </c>
    </row>
    <row r="29" spans="1:5" ht="15.75" customHeight="1">
      <c r="A29" s="53" t="s">
        <v>58</v>
      </c>
      <c r="B29" s="85">
        <v>0.62</v>
      </c>
      <c r="C29" s="85">
        <v>0.95</v>
      </c>
      <c r="D29" s="86">
        <v>170.67126179613081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972.6894599688469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972.6894599688469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2.8042389349532266</v>
      </c>
      <c r="E32" s="86" t="s">
        <v>201</v>
      </c>
    </row>
    <row r="33" spans="1:6" ht="15.75" customHeight="1">
      <c r="A33" s="53" t="s">
        <v>83</v>
      </c>
      <c r="B33" s="85">
        <v>0.85199999999999998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0.879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0.92799999999999994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0.95299999999999996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0.75800000000000001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0.17300000000000001</v>
      </c>
      <c r="C38" s="85">
        <v>0.95</v>
      </c>
      <c r="D38" s="86">
        <v>2.3509318608148981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2.8253611410676664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2020-08-28T07:30:17Z</dcterms:modified>
</cp:coreProperties>
</file>