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F171E4D-E81E-452D-9D6A-04D76A935E42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<sst xmlns="http://schemas.openxmlformats.org/spreadsheetml/2006/main" count="1113" uniqueCount="272">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</sst>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3860515</v>
      </c>
    </row>
    <row r="8" spans="1:3" ht="15" customHeight="1" x14ac:dyDescent="0.25">
      <c r="B8" s="7" t="s">
        <v>106</v>
      </c>
      <c r="C8" s="66">
        <v>0.23800000000000002</v>
      </c>
    </row>
    <row r="9" spans="1:3" ht="15" customHeight="1" x14ac:dyDescent="0.25">
      <c r="B9" s="9" t="s">
        <v>107</v>
      </c>
      <c r="C9" s="67">
        <v>0.74</v>
      </c>
    </row>
    <row r="10" spans="1:3" ht="15" customHeight="1" x14ac:dyDescent="0.25">
      <c r="B10" s="9" t="s">
        <v>105</v>
      </c>
      <c r="C10" s="67">
        <v>0.44305671691894505</v>
      </c>
    </row>
    <row r="11" spans="1:3" ht="15" customHeight="1" x14ac:dyDescent="0.25">
      <c r="B11" s="7" t="s">
        <v>108</v>
      </c>
      <c r="C11" s="66">
        <v>0.58799999999999997</v>
      </c>
    </row>
    <row r="12" spans="1:3" ht="15" customHeight="1" x14ac:dyDescent="0.25">
      <c r="B12" s="7" t="s">
        <v>109</v>
      </c>
      <c r="C12" s="66">
        <v>0.28100000000000003</v>
      </c>
    </row>
    <row r="13" spans="1:3" ht="15" customHeight="1" x14ac:dyDescent="0.25">
      <c r="B13" s="7" t="s">
        <v>110</v>
      </c>
      <c r="C13" s="66">
        <v>0.59899999999999998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0.11650000000000001</v>
      </c>
    </row>
    <row r="24" spans="1:3" ht="15" customHeight="1" x14ac:dyDescent="0.25">
      <c r="B24" s="20" t="s">
        <v>102</v>
      </c>
      <c r="C24" s="67">
        <v>0.45840000000000003</v>
      </c>
    </row>
    <row r="25" spans="1:3" ht="15" customHeight="1" x14ac:dyDescent="0.25">
      <c r="B25" s="20" t="s">
        <v>103</v>
      </c>
      <c r="C25" s="67">
        <v>0.35240000000000005</v>
      </c>
    </row>
    <row r="26" spans="1:3" ht="15" customHeight="1" x14ac:dyDescent="0.25">
      <c r="B26" s="20" t="s">
        <v>104</v>
      </c>
      <c r="C26" s="67">
        <v>7.2700000000000001E-2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0.22899999999999998</v>
      </c>
    </row>
    <row r="30" spans="1:3" ht="14.25" customHeight="1" x14ac:dyDescent="0.25">
      <c r="B30" s="30" t="s">
        <v>76</v>
      </c>
      <c r="C30" s="69">
        <v>6.4000000000000001E-2</v>
      </c>
    </row>
    <row r="31" spans="1:3" ht="14.25" customHeight="1" x14ac:dyDescent="0.25">
      <c r="B31" s="30" t="s">
        <v>77</v>
      </c>
      <c r="C31" s="69">
        <v>0.125</v>
      </c>
    </row>
    <row r="32" spans="1:3" ht="14.25" customHeight="1" x14ac:dyDescent="0.25">
      <c r="B32" s="30" t="s">
        <v>78</v>
      </c>
      <c r="C32" s="69">
        <v>0.58199999998509877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25.5</v>
      </c>
    </row>
    <row r="38" spans="1:5" ht="15" customHeight="1" x14ac:dyDescent="0.25">
      <c r="B38" s="16" t="s">
        <v>91</v>
      </c>
      <c r="C38" s="68">
        <v>55.1</v>
      </c>
      <c r="D38" s="17"/>
      <c r="E38" s="18"/>
    </row>
    <row r="39" spans="1:5" ht="15" customHeight="1" x14ac:dyDescent="0.25">
      <c r="B39" s="16" t="s">
        <v>90</v>
      </c>
      <c r="C39" s="68">
        <v>84</v>
      </c>
      <c r="D39" s="17"/>
      <c r="E39" s="17"/>
    </row>
    <row r="40" spans="1:5" ht="15" customHeight="1" x14ac:dyDescent="0.25">
      <c r="B40" s="16" t="s">
        <v>171</v>
      </c>
      <c r="C40" s="68">
        <v>5.96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19.600000000000001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2.0199999999999999E-2</v>
      </c>
      <c r="D45" s="17"/>
    </row>
    <row r="46" spans="1:5" ht="15.75" customHeight="1" x14ac:dyDescent="0.25">
      <c r="B46" s="16" t="s">
        <v>11</v>
      </c>
      <c r="C46" s="67">
        <v>0.10539999999999999</v>
      </c>
      <c r="D46" s="17"/>
    </row>
    <row r="47" spans="1:5" ht="15.75" customHeight="1" x14ac:dyDescent="0.25">
      <c r="B47" s="16" t="s">
        <v>12</v>
      </c>
      <c r="C47" s="67">
        <v>0.19140000000000001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0.68300000000000005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3.2314564365525</v>
      </c>
      <c r="D51" s="17"/>
    </row>
    <row r="52" spans="1:4" ht="15" customHeight="1" x14ac:dyDescent="0.25">
      <c r="B52" s="16" t="s">
        <v>125</v>
      </c>
      <c r="C52" s="65">
        <v>3.68226412963</v>
      </c>
    </row>
    <row r="53" spans="1:4" ht="15.75" customHeight="1" x14ac:dyDescent="0.25">
      <c r="B53" s="16" t="s">
        <v>126</v>
      </c>
      <c r="C53" s="65">
        <v>3.68226412963</v>
      </c>
    </row>
    <row r="54" spans="1:4" ht="15.75" customHeight="1" x14ac:dyDescent="0.25">
      <c r="B54" s="16" t="s">
        <v>127</v>
      </c>
      <c r="C54" s="65">
        <v>2.9353504827500001</v>
      </c>
    </row>
    <row r="55" spans="1:4" ht="15.75" customHeight="1" x14ac:dyDescent="0.25">
      <c r="B55" s="16" t="s">
        <v>128</v>
      </c>
      <c r="C55" s="65">
        <v>2.9353504827500001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0.46203797542459002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3.2314564365525</v>
      </c>
      <c r="C2" s="26">
        <f>'Baseline year population inputs'!C52</f>
        <v>3.68226412963</v>
      </c>
      <c r="D2" s="26">
        <f>'Baseline year population inputs'!C53</f>
        <v>3.68226412963</v>
      </c>
      <c r="E2" s="26">
        <f>'Baseline year population inputs'!C54</f>
        <v>2.9353504827500001</v>
      </c>
      <c r="F2" s="26">
        <f>'Baseline year population inputs'!C55</f>
        <v>2.9353504827500001</v>
      </c>
    </row>
    <row r="3" spans="1:6" ht="15.75" customHeight="1" x14ac:dyDescent="0.25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0.18694000000000002</v>
      </c>
      <c r="E3" s="26">
        <f>frac_mam_12_23months * 2.6</f>
        <v>0.13676000000000002</v>
      </c>
      <c r="F3" s="26">
        <f>frac_mam_24_59months * 2.6</f>
        <v>7.5399999999999995E-2</v>
      </c>
    </row>
    <row r="4" spans="1:6" ht="15.75" customHeight="1" x14ac:dyDescent="0.25">
      <c r="A4" s="3" t="s">
        <v>66</v>
      </c>
      <c r="B4" s="26">
        <f>frac_sam_1month * 2.6</f>
        <v>3.8740000000000004E-2</v>
      </c>
      <c r="C4" s="26">
        <f>frac_sam_1_5months * 2.6</f>
        <v>3.8740000000000004E-2</v>
      </c>
      <c r="D4" s="26">
        <f>frac_sam_6_11months * 2.6</f>
        <v>6.4740000000000006E-2</v>
      </c>
      <c r="E4" s="26">
        <f>frac_sam_12_23months * 2.6</f>
        <v>4.4720000000000003E-2</v>
      </c>
      <c r="F4" s="26">
        <f>frac_sam_24_59months * 2.6</f>
        <v>2.170532E-2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0.23800000000000002</v>
      </c>
      <c r="E2" s="93">
        <f>food_insecure</f>
        <v>0.23800000000000002</v>
      </c>
      <c r="F2" s="93">
        <f>food_insecure</f>
        <v>0.23800000000000002</v>
      </c>
      <c r="G2" s="93">
        <f>food_insecure</f>
        <v>0.23800000000000002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0.23800000000000002</v>
      </c>
      <c r="F5" s="93">
        <f>food_insecure</f>
        <v>0.23800000000000002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3.2314564365525</v>
      </c>
      <c r="D7" s="93">
        <f>diarrhoea_1_5mo</f>
        <v>3.68226412963</v>
      </c>
      <c r="E7" s="93">
        <f>diarrhoea_6_11mo</f>
        <v>3.68226412963</v>
      </c>
      <c r="F7" s="93">
        <f>diarrhoea_12_23mo</f>
        <v>2.9353504827500001</v>
      </c>
      <c r="G7" s="93">
        <f>diarrhoea_24_59mo</f>
        <v>2.9353504827500001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0.23800000000000002</v>
      </c>
      <c r="F8" s="93">
        <f>food_insecure</f>
        <v>0.23800000000000002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3.2314564365525</v>
      </c>
      <c r="D12" s="93">
        <f>diarrhoea_1_5mo</f>
        <v>3.68226412963</v>
      </c>
      <c r="E12" s="93">
        <f>diarrhoea_6_11mo</f>
        <v>3.68226412963</v>
      </c>
      <c r="F12" s="93">
        <f>diarrhoea_12_23mo</f>
        <v>2.9353504827500001</v>
      </c>
      <c r="G12" s="93">
        <f>diarrhoea_24_59mo</f>
        <v>2.9353504827500001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0.23800000000000002</v>
      </c>
      <c r="I15" s="93">
        <f>food_insecure</f>
        <v>0.23800000000000002</v>
      </c>
      <c r="J15" s="93">
        <f>food_insecure</f>
        <v>0.23800000000000002</v>
      </c>
      <c r="K15" s="93">
        <f>food_insecure</f>
        <v>0.23800000000000002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0.58799999999999997</v>
      </c>
      <c r="I18" s="93">
        <f>frac_PW_health_facility</f>
        <v>0.58799999999999997</v>
      </c>
      <c r="J18" s="93">
        <f>frac_PW_health_facility</f>
        <v>0.58799999999999997</v>
      </c>
      <c r="K18" s="93">
        <f>frac_PW_health_facility</f>
        <v>0.58799999999999997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0.74</v>
      </c>
      <c r="I19" s="93">
        <f>frac_malaria_risk</f>
        <v>0.74</v>
      </c>
      <c r="J19" s="93">
        <f>frac_malaria_risk</f>
        <v>0.74</v>
      </c>
      <c r="K19" s="93">
        <f>frac_malaria_risk</f>
        <v>0.74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0.59899999999999998</v>
      </c>
      <c r="M24" s="93">
        <f>famplan_unmet_need</f>
        <v>0.59899999999999998</v>
      </c>
      <c r="N24" s="93">
        <f>famplan_unmet_need</f>
        <v>0.59899999999999998</v>
      </c>
      <c r="O24" s="93">
        <f>famplan_unmet_need</f>
        <v>0.59899999999999998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0.30073823399810806</v>
      </c>
      <c r="M25" s="93">
        <f>(1-food_insecure)*(0.49)+food_insecure*(0.7)</f>
        <v>0.53998000000000002</v>
      </c>
      <c r="N25" s="93">
        <f>(1-food_insecure)*(0.49)+food_insecure*(0.7)</f>
        <v>0.53998000000000002</v>
      </c>
      <c r="O25" s="93">
        <f>(1-food_insecure)*(0.49)+food_insecure*(0.7)</f>
        <v>0.53998000000000002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0.12888781457061774</v>
      </c>
      <c r="M26" s="93">
        <f>(1-food_insecure)*(0.21)+food_insecure*(0.3)</f>
        <v>0.23142000000000001</v>
      </c>
      <c r="N26" s="93">
        <f>(1-food_insecure)*(0.21)+food_insecure*(0.3)</f>
        <v>0.23142000000000001</v>
      </c>
      <c r="O26" s="93">
        <f>(1-food_insecure)*(0.21)+food_insecure*(0.3)</f>
        <v>0.23142000000000001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0.12731723451232918</v>
      </c>
      <c r="M27" s="93">
        <f>(1-food_insecure)*(0.3)</f>
        <v>0.2286</v>
      </c>
      <c r="N27" s="93">
        <f>(1-food_insecure)*(0.3)</f>
        <v>0.2286</v>
      </c>
      <c r="O27" s="93">
        <f>(1-food_insecure)*(0.3)</f>
        <v>0.2286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0.44305671691894505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0.74</v>
      </c>
      <c r="D34" s="93">
        <f t="shared" si="3"/>
        <v>0.74</v>
      </c>
      <c r="E34" s="93">
        <f t="shared" si="3"/>
        <v>0.74</v>
      </c>
      <c r="F34" s="93">
        <f t="shared" si="3"/>
        <v>0.74</v>
      </c>
      <c r="G34" s="93">
        <f t="shared" si="3"/>
        <v>0.74</v>
      </c>
      <c r="H34" s="93">
        <f t="shared" si="3"/>
        <v>0.74</v>
      </c>
      <c r="I34" s="93">
        <f t="shared" si="3"/>
        <v>0.74</v>
      </c>
      <c r="J34" s="93">
        <f t="shared" si="3"/>
        <v>0.74</v>
      </c>
      <c r="K34" s="93">
        <f t="shared" si="3"/>
        <v>0.74</v>
      </c>
      <c r="L34" s="93">
        <f t="shared" si="3"/>
        <v>0.74</v>
      </c>
      <c r="M34" s="93">
        <f t="shared" si="3"/>
        <v>0.74</v>
      </c>
      <c r="N34" s="93">
        <f t="shared" si="3"/>
        <v>0.74</v>
      </c>
      <c r="O34" s="93">
        <f t="shared" si="3"/>
        <v>0.74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918765</v>
      </c>
      <c r="C2" s="75">
        <v>1380000</v>
      </c>
      <c r="D2" s="75">
        <v>2211000</v>
      </c>
      <c r="E2" s="75">
        <v>1661000</v>
      </c>
      <c r="F2" s="75">
        <v>1028000</v>
      </c>
      <c r="G2" s="22">
        <f t="shared" ref="G2:G40" si="0">C2+D2+E2+F2</f>
        <v>6280000</v>
      </c>
      <c r="H2" s="22">
        <f t="shared" ref="H2:H40" si="1">(B2 + stillbirth*B2/(1000-stillbirth))/(1-abortion)</f>
        <v>1077164.1413075593</v>
      </c>
      <c r="I2" s="22">
        <f>G2-H2</f>
        <v>5202835.8586924411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930500</v>
      </c>
      <c r="C3" s="75">
        <v>1421000</v>
      </c>
      <c r="D3" s="75">
        <v>2262000</v>
      </c>
      <c r="E3" s="75">
        <v>1711000</v>
      </c>
      <c r="F3" s="75">
        <v>1073000</v>
      </c>
      <c r="G3" s="22">
        <f t="shared" si="0"/>
        <v>6467000</v>
      </c>
      <c r="H3" s="22">
        <f t="shared" si="1"/>
        <v>1090922.3071043019</v>
      </c>
      <c r="I3" s="22">
        <f t="shared" ref="I3:I15" si="3">G3-H3</f>
        <v>5376077.6928956984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1464000</v>
      </c>
      <c r="D4" s="75">
        <v>2317000</v>
      </c>
      <c r="E4" s="75">
        <v>1758000</v>
      </c>
      <c r="F4" s="75">
        <v>1120000</v>
      </c>
      <c r="G4" s="22">
        <f t="shared" si="0"/>
        <v>6659000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922083.93040000007</v>
      </c>
      <c r="C5" s="75">
        <v>1507000</v>
      </c>
      <c r="D5" s="75">
        <v>2378000</v>
      </c>
      <c r="E5" s="75">
        <v>1805000</v>
      </c>
      <c r="F5" s="75">
        <v>1171000</v>
      </c>
      <c r="G5" s="22">
        <f t="shared" si="0"/>
        <v>6861000</v>
      </c>
      <c r="H5" s="22">
        <f t="shared" si="1"/>
        <v>1081055.2699578404</v>
      </c>
      <c r="I5" s="22">
        <f t="shared" si="3"/>
        <v>5779944.7300421596</v>
      </c>
    </row>
    <row r="6" spans="1:9" ht="15.75" customHeight="1" x14ac:dyDescent="0.25">
      <c r="A6" s="92" t="str">
        <f t="shared" si="2"/>
        <v/>
      </c>
      <c r="B6" s="74">
        <v>932474.68040000007</v>
      </c>
      <c r="C6" s="75">
        <v>1549000</v>
      </c>
      <c r="D6" s="75">
        <v>2445000</v>
      </c>
      <c r="E6" s="75">
        <v>1850000</v>
      </c>
      <c r="F6" s="75">
        <v>1222000</v>
      </c>
      <c r="G6" s="22">
        <f t="shared" si="0"/>
        <v>7066000</v>
      </c>
      <c r="H6" s="22">
        <f t="shared" si="1"/>
        <v>1093237.4311212408</v>
      </c>
      <c r="I6" s="22">
        <f t="shared" si="3"/>
        <v>5972762.5688787587</v>
      </c>
    </row>
    <row r="7" spans="1:9" ht="15.75" customHeight="1" x14ac:dyDescent="0.25">
      <c r="A7" s="92" t="str">
        <f t="shared" si="2"/>
        <v/>
      </c>
      <c r="B7" s="74">
        <v>942632.73099999991</v>
      </c>
      <c r="C7" s="75">
        <v>1590000</v>
      </c>
      <c r="D7" s="75">
        <v>2516000</v>
      </c>
      <c r="E7" s="75">
        <v>1895000</v>
      </c>
      <c r="F7" s="75">
        <v>1274000</v>
      </c>
      <c r="G7" s="22">
        <f t="shared" si="0"/>
        <v>7275000</v>
      </c>
      <c r="H7" s="22">
        <f t="shared" si="1"/>
        <v>1105146.7744809764</v>
      </c>
      <c r="I7" s="22">
        <f t="shared" si="3"/>
        <v>6169853.2255190238</v>
      </c>
    </row>
    <row r="8" spans="1:9" ht="15.75" customHeight="1" x14ac:dyDescent="0.25">
      <c r="A8" s="92" t="str">
        <f t="shared" si="2"/>
        <v/>
      </c>
      <c r="B8" s="74">
        <v>954405.18079999997</v>
      </c>
      <c r="C8" s="75">
        <v>1628000</v>
      </c>
      <c r="D8" s="75">
        <v>2588000</v>
      </c>
      <c r="E8" s="75">
        <v>1938000</v>
      </c>
      <c r="F8" s="75">
        <v>1328000</v>
      </c>
      <c r="G8" s="22">
        <f t="shared" si="0"/>
        <v>7482000</v>
      </c>
      <c r="H8" s="22">
        <f t="shared" si="1"/>
        <v>1118948.8465885376</v>
      </c>
      <c r="I8" s="22">
        <f t="shared" si="3"/>
        <v>6363051.1534114629</v>
      </c>
    </row>
    <row r="9" spans="1:9" ht="15.75" customHeight="1" x14ac:dyDescent="0.25">
      <c r="A9" s="92" t="str">
        <f t="shared" si="2"/>
        <v/>
      </c>
      <c r="B9" s="74">
        <v>966008.05839999986</v>
      </c>
      <c r="C9" s="75">
        <v>1666000</v>
      </c>
      <c r="D9" s="75">
        <v>2666000</v>
      </c>
      <c r="E9" s="75">
        <v>1979000</v>
      </c>
      <c r="F9" s="75">
        <v>1383000</v>
      </c>
      <c r="G9" s="22">
        <f t="shared" si="0"/>
        <v>7694000</v>
      </c>
      <c r="H9" s="22">
        <f t="shared" si="1"/>
        <v>1132552.1115003491</v>
      </c>
      <c r="I9" s="22">
        <f t="shared" si="3"/>
        <v>6561447.8884996511</v>
      </c>
    </row>
    <row r="10" spans="1:9" ht="15.75" customHeight="1" x14ac:dyDescent="0.25">
      <c r="A10" s="92" t="str">
        <f t="shared" si="2"/>
        <v/>
      </c>
      <c r="B10" s="74">
        <v>977398.3088</v>
      </c>
      <c r="C10" s="75">
        <v>1702000</v>
      </c>
      <c r="D10" s="75">
        <v>2748000</v>
      </c>
      <c r="E10" s="75">
        <v>2022000</v>
      </c>
      <c r="F10" s="75">
        <v>1439000</v>
      </c>
      <c r="G10" s="22">
        <f t="shared" si="0"/>
        <v>7911000</v>
      </c>
      <c r="H10" s="22">
        <f t="shared" si="1"/>
        <v>1145906.0913443728</v>
      </c>
      <c r="I10" s="22">
        <f t="shared" si="3"/>
        <v>6765093.9086556267</v>
      </c>
    </row>
    <row r="11" spans="1:9" ht="15.75" customHeight="1" x14ac:dyDescent="0.25">
      <c r="A11" s="92" t="str">
        <f t="shared" si="2"/>
        <v/>
      </c>
      <c r="B11" s="74">
        <v>988565.00599999994</v>
      </c>
      <c r="C11" s="75">
        <v>1737000</v>
      </c>
      <c r="D11" s="75">
        <v>2831000</v>
      </c>
      <c r="E11" s="75">
        <v>2068000</v>
      </c>
      <c r="F11" s="75">
        <v>1493000</v>
      </c>
      <c r="G11" s="22">
        <f t="shared" si="0"/>
        <v>8129000</v>
      </c>
      <c r="H11" s="22">
        <f t="shared" si="1"/>
        <v>1158997.9764299816</v>
      </c>
      <c r="I11" s="22">
        <f t="shared" si="3"/>
        <v>6970002.0235700179</v>
      </c>
    </row>
    <row r="12" spans="1:9" ht="15.75" customHeight="1" x14ac:dyDescent="0.25">
      <c r="A12" s="92" t="str">
        <f t="shared" si="2"/>
        <v/>
      </c>
      <c r="B12" s="74">
        <v>999557.84</v>
      </c>
      <c r="C12" s="75">
        <v>1770000</v>
      </c>
      <c r="D12" s="75">
        <v>2915000</v>
      </c>
      <c r="E12" s="75">
        <v>2118000</v>
      </c>
      <c r="F12" s="75">
        <v>1546000</v>
      </c>
      <c r="G12" s="22">
        <f t="shared" si="0"/>
        <v>8349000</v>
      </c>
      <c r="H12" s="22">
        <f t="shared" si="1"/>
        <v>1171886.0235325014</v>
      </c>
      <c r="I12" s="22">
        <f t="shared" si="3"/>
        <v>7177113.9764674986</v>
      </c>
    </row>
    <row r="13" spans="1:9" ht="15.75" customHeight="1" x14ac:dyDescent="0.25">
      <c r="A13" s="92" t="str">
        <f t="shared" si="2"/>
        <v/>
      </c>
      <c r="B13" s="74">
        <v>1338000</v>
      </c>
      <c r="C13" s="75">
        <v>2161000</v>
      </c>
      <c r="D13" s="75">
        <v>1609000</v>
      </c>
      <c r="E13" s="75">
        <v>987000</v>
      </c>
      <c r="F13" s="75">
        <v>8.0667934750000003E-2</v>
      </c>
      <c r="G13" s="22">
        <f t="shared" si="0"/>
        <v>4757000.0806679344</v>
      </c>
      <c r="H13" s="22">
        <f t="shared" si="1"/>
        <v>1568677.1057555678</v>
      </c>
      <c r="I13" s="22">
        <f t="shared" si="3"/>
        <v>3188322.9749123668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8.0667934750000003E-2</v>
      </c>
    </row>
    <row r="4" spans="1:8" ht="15.75" customHeight="1" x14ac:dyDescent="0.25">
      <c r="B4" s="24" t="s">
        <v>7</v>
      </c>
      <c r="C4" s="76">
        <v>0.19808423247889084</v>
      </c>
    </row>
    <row r="5" spans="1:8" ht="15.75" customHeight="1" x14ac:dyDescent="0.25">
      <c r="B5" s="24" t="s">
        <v>8</v>
      </c>
      <c r="C5" s="76">
        <v>0.10750134816325181</v>
      </c>
    </row>
    <row r="6" spans="1:8" ht="15.75" customHeight="1" x14ac:dyDescent="0.25">
      <c r="B6" s="24" t="s">
        <v>10</v>
      </c>
      <c r="C6" s="76">
        <v>0.13319952625249976</v>
      </c>
    </row>
    <row r="7" spans="1:8" ht="15.75" customHeight="1" x14ac:dyDescent="0.25">
      <c r="B7" s="24" t="s">
        <v>13</v>
      </c>
      <c r="C7" s="76">
        <v>0.15689764630034209</v>
      </c>
    </row>
    <row r="8" spans="1:8" ht="15.75" customHeight="1" x14ac:dyDescent="0.25">
      <c r="B8" s="24" t="s">
        <v>14</v>
      </c>
      <c r="C8" s="76">
        <v>3.1018652223754684E-3</v>
      </c>
    </row>
    <row r="9" spans="1:8" ht="15.75" customHeight="1" x14ac:dyDescent="0.25">
      <c r="B9" s="24" t="s">
        <v>27</v>
      </c>
      <c r="C9" s="76">
        <v>6.7488611099327495E-2</v>
      </c>
    </row>
    <row r="10" spans="1:8" ht="15.75" customHeight="1" x14ac:dyDescent="0.25">
      <c r="B10" s="24" t="s">
        <v>15</v>
      </c>
      <c r="C10" s="76">
        <v>0.25305883573331267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0.21358090201212501</v>
      </c>
      <c r="D14" s="76">
        <v>0.21358090201212501</v>
      </c>
      <c r="E14" s="76">
        <v>0.17811521290933696</v>
      </c>
      <c r="F14" s="76">
        <v>0.17811521290933696</v>
      </c>
    </row>
    <row r="15" spans="1:8" ht="15.75" customHeight="1" x14ac:dyDescent="0.25">
      <c r="B15" s="24" t="s">
        <v>16</v>
      </c>
      <c r="C15" s="76">
        <v>0.17237181264336501</v>
      </c>
      <c r="D15" s="76">
        <v>0.17237181264336501</v>
      </c>
      <c r="E15" s="76">
        <v>0.10652512284238901</v>
      </c>
      <c r="F15" s="76">
        <v>0.10652512284238901</v>
      </c>
    </row>
    <row r="16" spans="1:8" ht="15.75" customHeight="1" x14ac:dyDescent="0.25">
      <c r="B16" s="24" t="s">
        <v>17</v>
      </c>
      <c r="C16" s="76">
        <v>4.0223401333196997E-2</v>
      </c>
      <c r="D16" s="76">
        <v>4.0223401333196997E-2</v>
      </c>
      <c r="E16" s="76">
        <v>3.0577550946111299E-2</v>
      </c>
      <c r="F16" s="76">
        <v>3.0577550946111299E-2</v>
      </c>
    </row>
    <row r="17" spans="1:8" ht="15.75" customHeight="1" x14ac:dyDescent="0.25">
      <c r="B17" s="24" t="s">
        <v>18</v>
      </c>
      <c r="C17" s="76">
        <v>2.3264458906778899E-3</v>
      </c>
      <c r="D17" s="76">
        <v>2.3264458906778899E-3</v>
      </c>
      <c r="E17" s="76">
        <v>5.2755581680481098E-3</v>
      </c>
      <c r="F17" s="76">
        <v>5.2755581680481098E-3</v>
      </c>
    </row>
    <row r="18" spans="1:8" ht="15.75" customHeight="1" x14ac:dyDescent="0.25">
      <c r="B18" s="24" t="s">
        <v>19</v>
      </c>
      <c r="C18" s="76">
        <v>0.218668717547508</v>
      </c>
      <c r="D18" s="76">
        <v>0.218668717547508</v>
      </c>
      <c r="E18" s="76">
        <v>0.348101556339736</v>
      </c>
      <c r="F18" s="76">
        <v>0.348101556339736</v>
      </c>
    </row>
    <row r="19" spans="1:8" ht="15.75" customHeight="1" x14ac:dyDescent="0.25">
      <c r="B19" s="24" t="s">
        <v>20</v>
      </c>
      <c r="C19" s="76">
        <v>1.8939533930322099E-2</v>
      </c>
      <c r="D19" s="76">
        <v>1.8939533930322099E-2</v>
      </c>
      <c r="E19" s="76">
        <v>1.80857720830375E-2</v>
      </c>
      <c r="F19" s="76">
        <v>1.80857720830375E-2</v>
      </c>
    </row>
    <row r="20" spans="1:8" ht="15.75" customHeight="1" x14ac:dyDescent="0.25">
      <c r="B20" s="24" t="s">
        <v>21</v>
      </c>
      <c r="C20" s="76">
        <v>3.9230754350018701E-2</v>
      </c>
      <c r="D20" s="76">
        <v>3.9230754350018701E-2</v>
      </c>
      <c r="E20" s="76">
        <v>2.0827084561483002E-2</v>
      </c>
      <c r="F20" s="76">
        <v>2.0827084561483002E-2</v>
      </c>
    </row>
    <row r="21" spans="1:8" ht="15.75" customHeight="1" x14ac:dyDescent="0.25">
      <c r="B21" s="24" t="s">
        <v>22</v>
      </c>
      <c r="C21" s="76">
        <v>3.2827993336636697E-2</v>
      </c>
      <c r="D21" s="76">
        <v>3.2827993336636697E-2</v>
      </c>
      <c r="E21" s="76">
        <v>7.2374491360932505E-2</v>
      </c>
      <c r="F21" s="76">
        <v>7.2374491360932505E-2</v>
      </c>
    </row>
    <row r="22" spans="1:8" ht="15.75" customHeight="1" x14ac:dyDescent="0.25">
      <c r="B22" s="24" t="s">
        <v>23</v>
      </c>
      <c r="C22" s="76">
        <v>0.26183043895614966</v>
      </c>
      <c r="D22" s="76">
        <v>0.26183043895614966</v>
      </c>
      <c r="E22" s="76">
        <v>0.22011765078892553</v>
      </c>
      <c r="F22" s="76">
        <v>0.22011765078892553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0.10369999999999999</v>
      </c>
    </row>
    <row r="27" spans="1:8" ht="15.75" customHeight="1" x14ac:dyDescent="0.25">
      <c r="B27" s="24" t="s">
        <v>39</v>
      </c>
      <c r="C27" s="76">
        <v>9.3999999999999986E-3</v>
      </c>
    </row>
    <row r="28" spans="1:8" ht="15.75" customHeight="1" x14ac:dyDescent="0.25">
      <c r="B28" s="24" t="s">
        <v>40</v>
      </c>
      <c r="C28" s="76">
        <v>0.1168</v>
      </c>
    </row>
    <row r="29" spans="1:8" ht="15.75" customHeight="1" x14ac:dyDescent="0.25">
      <c r="B29" s="24" t="s">
        <v>41</v>
      </c>
      <c r="C29" s="76">
        <v>0.15359999999999999</v>
      </c>
    </row>
    <row r="30" spans="1:8" ht="15.75" customHeight="1" x14ac:dyDescent="0.25">
      <c r="B30" s="24" t="s">
        <v>42</v>
      </c>
      <c r="C30" s="76">
        <v>0.1343</v>
      </c>
    </row>
    <row r="31" spans="1:8" ht="15.75" customHeight="1" x14ac:dyDescent="0.25">
      <c r="B31" s="24" t="s">
        <v>43</v>
      </c>
      <c r="C31" s="76">
        <v>6.5799999999999997E-2</v>
      </c>
    </row>
    <row r="32" spans="1:8" ht="15.75" customHeight="1" x14ac:dyDescent="0.25">
      <c r="B32" s="24" t="s">
        <v>44</v>
      </c>
      <c r="C32" s="76">
        <v>6.8000000000000005E-3</v>
      </c>
    </row>
    <row r="33" spans="2:3" ht="15.75" customHeight="1" x14ac:dyDescent="0.25">
      <c r="B33" s="24" t="s">
        <v>45</v>
      </c>
      <c r="C33" s="76">
        <v>0.19210000000000002</v>
      </c>
    </row>
    <row r="34" spans="2:3" ht="15.75" customHeight="1" x14ac:dyDescent="0.25">
      <c r="B34" s="24" t="s">
        <v>46</v>
      </c>
      <c r="C34" s="76">
        <v>0.2175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0.68983982543859645</v>
      </c>
      <c r="D2" s="77">
        <v>0.6845</v>
      </c>
      <c r="E2" s="77">
        <v>0.61329999999999996</v>
      </c>
      <c r="F2" s="77">
        <v>0.38350000000000001</v>
      </c>
      <c r="G2" s="77">
        <v>0.3599</v>
      </c>
    </row>
    <row r="3" spans="1:15" ht="15.75" customHeight="1" x14ac:dyDescent="0.25">
      <c r="A3" s="5"/>
      <c r="B3" s="11" t="s">
        <v>118</v>
      </c>
      <c r="C3" s="77">
        <v>0.17030000000000001</v>
      </c>
      <c r="D3" s="77">
        <v>0.17030000000000001</v>
      </c>
      <c r="E3" s="77">
        <v>0.25090000000000001</v>
      </c>
      <c r="F3" s="77">
        <v>0.26140000000000002</v>
      </c>
      <c r="G3" s="77">
        <v>0.26649999999999996</v>
      </c>
    </row>
    <row r="4" spans="1:15" ht="15.75" customHeight="1" x14ac:dyDescent="0.25">
      <c r="A4" s="5"/>
      <c r="B4" s="11" t="s">
        <v>116</v>
      </c>
      <c r="C4" s="78">
        <v>8.1799999999999998E-2</v>
      </c>
      <c r="D4" s="78">
        <v>8.1799999999999998E-2</v>
      </c>
      <c r="E4" s="78">
        <v>0.1023</v>
      </c>
      <c r="F4" s="78">
        <v>0.22170000000000001</v>
      </c>
      <c r="G4" s="78">
        <v>0.21479999999999999</v>
      </c>
    </row>
    <row r="5" spans="1:15" ht="15.75" customHeight="1" x14ac:dyDescent="0.25">
      <c r="A5" s="5"/>
      <c r="B5" s="11" t="s">
        <v>119</v>
      </c>
      <c r="C5" s="78">
        <v>6.3399999999999998E-2</v>
      </c>
      <c r="D5" s="78">
        <v>6.3399999999999998E-2</v>
      </c>
      <c r="E5" s="78">
        <v>3.3399999999999999E-2</v>
      </c>
      <c r="F5" s="78">
        <v>0.13350000000000001</v>
      </c>
      <c r="G5" s="78">
        <v>0.15890000000000001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0.87159999999999993</v>
      </c>
      <c r="D8" s="77">
        <v>0.87159999999999993</v>
      </c>
      <c r="E8" s="77">
        <v>0.75870000000000004</v>
      </c>
      <c r="F8" s="77">
        <v>0.77439999999999998</v>
      </c>
      <c r="G8" s="77">
        <v>0.85530000000000006</v>
      </c>
    </row>
    <row r="9" spans="1:15" ht="15.75" customHeight="1" x14ac:dyDescent="0.25">
      <c r="B9" s="7" t="s">
        <v>121</v>
      </c>
      <c r="C9" s="77">
        <v>8.3100000000000007E-2</v>
      </c>
      <c r="D9" s="77">
        <v>8.3100000000000007E-2</v>
      </c>
      <c r="E9" s="77">
        <v>0.1444</v>
      </c>
      <c r="F9" s="77">
        <v>0.15579999999999999</v>
      </c>
      <c r="G9" s="77">
        <v>0.10730000000000001</v>
      </c>
    </row>
    <row r="10" spans="1:15" ht="15.75" customHeight="1" x14ac:dyDescent="0.25">
      <c r="B10" s="7" t="s">
        <v>122</v>
      </c>
      <c r="C10" s="78">
        <v>3.0299999999999997E-2</v>
      </c>
      <c r="D10" s="78">
        <v>3.0299999999999997E-2</v>
      </c>
      <c r="E10" s="78">
        <v>7.1900000000000006E-2</v>
      </c>
      <c r="F10" s="78">
        <v>5.2600000000000001E-2</v>
      </c>
      <c r="G10" s="78">
        <v>2.8999999999999998E-2</v>
      </c>
    </row>
    <row r="11" spans="1:15" ht="15.75" customHeight="1" x14ac:dyDescent="0.25">
      <c r="B11" s="7" t="s">
        <v>123</v>
      </c>
      <c r="C11" s="78">
        <v>1.49E-2</v>
      </c>
      <c r="D11" s="78">
        <v>1.49E-2</v>
      </c>
      <c r="E11" s="78">
        <v>2.4900000000000002E-2</v>
      </c>
      <c r="F11" s="78">
        <v>1.72E-2</v>
      </c>
      <c r="G11" s="78">
        <v>8.3482000000000001E-3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0.72753117025000014</v>
      </c>
      <c r="D14" s="79">
        <v>0.71009141495200001</v>
      </c>
      <c r="E14" s="79">
        <v>0.71009141495200001</v>
      </c>
      <c r="F14" s="79">
        <v>0.57832524795899998</v>
      </c>
      <c r="G14" s="79">
        <v>0.57832524795899998</v>
      </c>
      <c r="H14" s="80">
        <v>0.51658999999999999</v>
      </c>
      <c r="I14" s="80">
        <v>0.51658999999999999</v>
      </c>
      <c r="J14" s="80">
        <v>0.51658999999999999</v>
      </c>
      <c r="K14" s="80">
        <v>0.51658999999999999</v>
      </c>
      <c r="L14" s="80">
        <v>0.42154000000000003</v>
      </c>
      <c r="M14" s="80">
        <v>0.42154000000000003</v>
      </c>
      <c r="N14" s="80">
        <v>0.42154000000000003</v>
      </c>
      <c r="O14" s="80">
        <v>0.42154000000000003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0.33614702896059279</v>
      </c>
      <c r="D15" s="77">
        <f t="shared" si="0"/>
        <v>0.32808919973080453</v>
      </c>
      <c r="E15" s="77">
        <f t="shared" si="0"/>
        <v>0.32808919973080453</v>
      </c>
      <c r="F15" s="77">
        <f t="shared" si="0"/>
        <v>0.26720822670390038</v>
      </c>
      <c r="G15" s="77">
        <f t="shared" si="0"/>
        <v>0.26720822670390038</v>
      </c>
      <c r="H15" s="77">
        <f t="shared" si="0"/>
        <v>0.23868419772458896</v>
      </c>
      <c r="I15" s="77">
        <f t="shared" si="0"/>
        <v>0.23868419772458896</v>
      </c>
      <c r="J15" s="77">
        <f t="shared" si="0"/>
        <v>0.23868419772458896</v>
      </c>
      <c r="K15" s="77">
        <f t="shared" si="0"/>
        <v>0.23868419772458896</v>
      </c>
      <c r="L15" s="77">
        <f t="shared" si="0"/>
        <v>0.1947674881604817</v>
      </c>
      <c r="M15" s="77">
        <f t="shared" si="0"/>
        <v>0.1947674881604817</v>
      </c>
      <c r="N15" s="77">
        <f t="shared" si="0"/>
        <v>0.1947674881604817</v>
      </c>
      <c r="O15" s="77">
        <f t="shared" si="0"/>
        <v>0.1947674881604817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0.4481</v>
      </c>
      <c r="D2" s="78">
        <v>0.255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0.40429999999999999</v>
      </c>
      <c r="D3" s="78">
        <v>0.42950000000000005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0.1052</v>
      </c>
      <c r="D4" s="78">
        <v>0.28120000000000001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4.2399999999999993E-2</v>
      </c>
      <c r="D5" s="77">
        <f t="shared" ref="D5:G5" si="0">1-SUM(D2:D4)</f>
        <v>3.4299999999999886E-2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0.31900000000000006</v>
      </c>
      <c r="D2" s="28">
        <v>0.31950000000000001</v>
      </c>
      <c r="E2" s="28">
        <v>0.31950000000000001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5.0799999999999998E-2</v>
      </c>
      <c r="D4" s="28">
        <v>4.6899999999999997E-2</v>
      </c>
      <c r="E4" s="28">
        <v>4.6899999999999997E-2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0.71009141495200001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0.51658999999999999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0.42154000000000003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66.847999999999999</v>
      </c>
      <c r="D13" s="28">
        <v>64.846000000000004</v>
      </c>
      <c r="E13" s="28">
        <v>62.93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40.364147140219394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39.484184482679296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137.45141724182113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0.29705202383888901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1.0836501971611923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1.0836501971611923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1.0836501971611923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1.0836501971611923</v>
      </c>
      <c r="E13" s="86" t="s">
        <v>201</v>
      </c>
    </row>
    <row r="14" spans="1:5" ht="15.75" customHeight="1" x14ac:dyDescent="0.25">
      <c r="A14" s="11" t="s">
        <v>189</v>
      </c>
      <c r="B14" s="85">
        <v>0.441</v>
      </c>
      <c r="C14" s="85">
        <v>0.95</v>
      </c>
      <c r="D14" s="86">
        <v>12.616483926475208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12.616483926475208</v>
      </c>
      <c r="E15" s="86" t="s">
        <v>201</v>
      </c>
    </row>
    <row r="16" spans="1:5" ht="15.75" customHeight="1" x14ac:dyDescent="0.25">
      <c r="A16" s="53" t="s">
        <v>57</v>
      </c>
      <c r="B16" s="85">
        <v>0.44299999999999995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0.3232422749080891</v>
      </c>
      <c r="E17" s="86" t="s">
        <v>201</v>
      </c>
    </row>
    <row r="18" spans="1:5" ht="15.75" customHeight="1" x14ac:dyDescent="0.25">
      <c r="A18" s="53" t="s">
        <v>175</v>
      </c>
      <c r="B18" s="85">
        <v>0.22600000000000001</v>
      </c>
      <c r="C18" s="85">
        <v>0.95</v>
      </c>
      <c r="D18" s="86">
        <v>3.2521043811937624</v>
      </c>
      <c r="E18" s="86" t="s">
        <v>201</v>
      </c>
    </row>
    <row r="19" spans="1:5" ht="15.75" customHeight="1" x14ac:dyDescent="0.25">
      <c r="A19" s="53" t="s">
        <v>174</v>
      </c>
      <c r="B19" s="85">
        <v>0.28199999999999997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2.8610304263928765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21.564551665029974</v>
      </c>
      <c r="E22" s="86" t="s">
        <v>201</v>
      </c>
    </row>
    <row r="23" spans="1:5" ht="15.75" customHeight="1" x14ac:dyDescent="0.25">
      <c r="A23" s="53" t="s">
        <v>34</v>
      </c>
      <c r="B23" s="85">
        <v>0.70900000000000007</v>
      </c>
      <c r="C23" s="85">
        <v>0.95</v>
      </c>
      <c r="D23" s="86">
        <v>4.0320279639007435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18.178254958487177</v>
      </c>
      <c r="E24" s="86" t="s">
        <v>201</v>
      </c>
    </row>
    <row r="25" spans="1:5" ht="15.75" customHeight="1" x14ac:dyDescent="0.25">
      <c r="A25" s="53" t="s">
        <v>87</v>
      </c>
      <c r="B25" s="85">
        <v>0.28000000000000003</v>
      </c>
      <c r="C25" s="85">
        <v>0.95</v>
      </c>
      <c r="D25" s="86">
        <v>18.17769158347777</v>
      </c>
      <c r="E25" s="86" t="s">
        <v>201</v>
      </c>
    </row>
    <row r="26" spans="1:5" ht="15.75" customHeight="1" x14ac:dyDescent="0.25">
      <c r="A26" s="53" t="s">
        <v>137</v>
      </c>
      <c r="B26" s="85">
        <v>0.54100000000000004</v>
      </c>
      <c r="C26" s="85">
        <v>0.95</v>
      </c>
      <c r="D26" s="86">
        <v>4.328668289351886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4.6239658183899923</v>
      </c>
      <c r="E27" s="86" t="s">
        <v>201</v>
      </c>
    </row>
    <row r="28" spans="1:5" ht="15.75" customHeight="1" x14ac:dyDescent="0.25">
      <c r="A28" s="53" t="s">
        <v>84</v>
      </c>
      <c r="B28" s="85">
        <v>0.158</v>
      </c>
      <c r="C28" s="85">
        <v>0.95</v>
      </c>
      <c r="D28" s="86">
        <v>0.629756348717458</v>
      </c>
      <c r="E28" s="86" t="s">
        <v>201</v>
      </c>
    </row>
    <row r="29" spans="1:5" ht="15.75" customHeight="1" x14ac:dyDescent="0.25">
      <c r="A29" s="53" t="s">
        <v>58</v>
      </c>
      <c r="B29" s="85">
        <v>0.28199999999999997</v>
      </c>
      <c r="C29" s="85">
        <v>0.95</v>
      </c>
      <c r="D29" s="86">
        <v>73.329717310870137</v>
      </c>
      <c r="E29" s="86" t="s">
        <v>201</v>
      </c>
    </row>
    <row r="30" spans="1:5" ht="15.75" customHeight="1" x14ac:dyDescent="0.25">
      <c r="A30" s="53" t="s">
        <v>67</v>
      </c>
      <c r="B30" s="85">
        <v>9.6000000000000002E-2</v>
      </c>
      <c r="C30" s="85">
        <v>0.95</v>
      </c>
      <c r="D30" s="86">
        <v>173.20158755280241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173.20158755280241</v>
      </c>
      <c r="E31" s="86" t="s">
        <v>201</v>
      </c>
    </row>
    <row r="32" spans="1:5" ht="15.75" customHeight="1" x14ac:dyDescent="0.25">
      <c r="A32" s="53" t="s">
        <v>28</v>
      </c>
      <c r="B32" s="85">
        <v>7.6999999999999999E-2</v>
      </c>
      <c r="C32" s="85">
        <v>0.95</v>
      </c>
      <c r="D32" s="86">
        <v>0.65336917399036021</v>
      </c>
      <c r="E32" s="86" t="s">
        <v>201</v>
      </c>
    </row>
    <row r="33" spans="1:6" ht="15.75" customHeight="1" x14ac:dyDescent="0.25">
      <c r="A33" s="53" t="s">
        <v>83</v>
      </c>
      <c r="B33" s="85">
        <v>0.14899999999999999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0.70599999999999996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0.39100000000000001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0.60399999999999998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0.24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0.12</v>
      </c>
      <c r="C38" s="85">
        <v>0.95</v>
      </c>
      <c r="D38" s="86">
        <v>1.7534686571304972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0.6744920344593488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2020-08-28T07:17:13Z</dcterms:modified>
</cp:coreProperties>
</file>