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EAD6068-3DF1-45B2-A2BA-5FCF4A2B8414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<sst xmlns="http://schemas.openxmlformats.org/spreadsheetml/2006/main" count="1113" uniqueCount="272">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</sst>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3395595</v>
      </c>
    </row>
    <row r="8" spans="1:3" ht="15" customHeight="1" x14ac:dyDescent="0.25">
      <c r="B8" s="7" t="s">
        <v>106</v>
      </c>
      <c r="C8" s="66">
        <v>0.49249999999999999</v>
      </c>
    </row>
    <row r="9" spans="1:3" ht="15" customHeight="1" x14ac:dyDescent="0.25">
      <c r="B9" s="9" t="s">
        <v>107</v>
      </c>
      <c r="C9" s="67">
        <v>0.9</v>
      </c>
    </row>
    <row r="10" spans="1:3" ht="15" customHeight="1" x14ac:dyDescent="0.25">
      <c r="B10" s="9" t="s">
        <v>105</v>
      </c>
      <c r="C10" s="67">
        <v>0.26102539062500002</v>
      </c>
    </row>
    <row r="11" spans="1:3" ht="15" customHeight="1" x14ac:dyDescent="0.25">
      <c r="B11" s="7" t="s">
        <v>108</v>
      </c>
      <c r="C11" s="66">
        <v>0.38</v>
      </c>
    </row>
    <row r="12" spans="1:3" ht="15" customHeight="1" x14ac:dyDescent="0.25">
      <c r="B12" s="7" t="s">
        <v>109</v>
      </c>
      <c r="C12" s="66">
        <v>0.23</v>
      </c>
    </row>
    <row r="13" spans="1:3" ht="15" customHeight="1" x14ac:dyDescent="0.25">
      <c r="B13" s="7" t="s">
        <v>110</v>
      </c>
      <c r="C13" s="66">
        <v>0.54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0.14249999999999999</v>
      </c>
    </row>
    <row r="24" spans="1:3" ht="15" customHeight="1" x14ac:dyDescent="0.25">
      <c r="B24" s="20" t="s">
        <v>102</v>
      </c>
      <c r="C24" s="67">
        <v>0.43409999999999999</v>
      </c>
    </row>
    <row r="25" spans="1:3" ht="15" customHeight="1" x14ac:dyDescent="0.25">
      <c r="B25" s="20" t="s">
        <v>103</v>
      </c>
      <c r="C25" s="67">
        <v>0.32079999999999997</v>
      </c>
    </row>
    <row r="26" spans="1:3" ht="15" customHeight="1" x14ac:dyDescent="0.25">
      <c r="B26" s="20" t="s">
        <v>104</v>
      </c>
      <c r="C26" s="67">
        <v>0.1026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0.17699999999999999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0.14800000000000002</v>
      </c>
    </row>
    <row r="32" spans="1:3" ht="14.25" customHeight="1" x14ac:dyDescent="0.25">
      <c r="B32" s="30" t="s">
        <v>78</v>
      </c>
      <c r="C32" s="69">
        <v>0.62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35.4</v>
      </c>
    </row>
    <row r="38" spans="1:5" ht="15" customHeight="1" x14ac:dyDescent="0.25">
      <c r="B38" s="16" t="s">
        <v>91</v>
      </c>
      <c r="C38" s="68">
        <v>65.8</v>
      </c>
      <c r="D38" s="17"/>
      <c r="E38" s="18"/>
    </row>
    <row r="39" spans="1:5" ht="15" customHeight="1" x14ac:dyDescent="0.25">
      <c r="B39" s="16" t="s">
        <v>90</v>
      </c>
      <c r="C39" s="68">
        <v>106</v>
      </c>
      <c r="D39" s="17"/>
      <c r="E39" s="17"/>
    </row>
    <row r="40" spans="1:5" ht="15" customHeight="1" x14ac:dyDescent="0.25">
      <c r="B40" s="16" t="s">
        <v>171</v>
      </c>
      <c r="C40" s="68">
        <v>5.87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32.5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1.8600000000000002E-2</v>
      </c>
      <c r="D45" s="17"/>
    </row>
    <row r="46" spans="1:5" ht="15.75" customHeight="1" x14ac:dyDescent="0.25">
      <c r="B46" s="16" t="s">
        <v>11</v>
      </c>
      <c r="C46" s="67">
        <v>9.7200000000000009E-2</v>
      </c>
      <c r="D46" s="17"/>
    </row>
    <row r="47" spans="1:5" ht="15.75" customHeight="1" x14ac:dyDescent="0.25">
      <c r="B47" s="16" t="s">
        <v>12</v>
      </c>
      <c r="C47" s="67">
        <v>0.33340000000000003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0.55079999999999996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3.1463909445825005</v>
      </c>
      <c r="D51" s="17"/>
    </row>
    <row r="52" spans="1:4" ht="15" customHeight="1" x14ac:dyDescent="0.25">
      <c r="B52" s="16" t="s">
        <v>125</v>
      </c>
      <c r="C52" s="65">
        <v>2.7256955770399998</v>
      </c>
    </row>
    <row r="53" spans="1:4" ht="15.75" customHeight="1" x14ac:dyDescent="0.25">
      <c r="B53" s="16" t="s">
        <v>126</v>
      </c>
      <c r="C53" s="65">
        <v>2.7256955770399998</v>
      </c>
    </row>
    <row r="54" spans="1:4" ht="15.75" customHeight="1" x14ac:dyDescent="0.25">
      <c r="B54" s="16" t="s">
        <v>127</v>
      </c>
      <c r="C54" s="65">
        <v>1.8098397289899999</v>
      </c>
    </row>
    <row r="55" spans="1:4" ht="15.75" customHeight="1" x14ac:dyDescent="0.25">
      <c r="B55" s="16" t="s">
        <v>128</v>
      </c>
      <c r="C55" s="65">
        <v>1.8098397289899999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0.39852057180784439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3.1463909445825005</v>
      </c>
      <c r="C2" s="26">
        <f>'Baseline year population inputs'!C52</f>
        <v>2.7256955770399998</v>
      </c>
      <c r="D2" s="26">
        <f>'Baseline year population inputs'!C53</f>
        <v>2.7256955770399998</v>
      </c>
      <c r="E2" s="26">
        <f>'Baseline year population inputs'!C54</f>
        <v>1.8098397289899999</v>
      </c>
      <c r="F2" s="26">
        <f>'Baseline year population inputs'!C55</f>
        <v>1.8098397289899999</v>
      </c>
    </row>
    <row r="3" spans="1:6" ht="15.75" customHeight="1" x14ac:dyDescent="0.25">
      <c r="A3" s="3" t="s">
        <v>65</v>
      </c>
      <c r="B3" s="26">
        <f>frac_mam_1month * 2.6</f>
        <v>0.19968</v>
      </c>
      <c r="C3" s="26">
        <f>frac_mam_1_5months * 2.6</f>
        <v>0.19968</v>
      </c>
      <c r="D3" s="26">
        <f>frac_mam_6_11months * 2.6</f>
        <v>0.40872000000000003</v>
      </c>
      <c r="E3" s="26">
        <f>frac_mam_12_23months * 2.6</f>
        <v>0.41158</v>
      </c>
      <c r="F3" s="26">
        <f>frac_mam_24_59months * 2.6</f>
        <v>0.20800000000000002</v>
      </c>
    </row>
    <row r="4" spans="1:6" ht="15.75" customHeight="1" x14ac:dyDescent="0.25">
      <c r="A4" s="3" t="s">
        <v>66</v>
      </c>
      <c r="B4" s="26">
        <f>frac_sam_1month * 2.6</f>
        <v>0.12792000000000001</v>
      </c>
      <c r="C4" s="26">
        <f>frac_sam_1_5months * 2.6</f>
        <v>0.12792000000000001</v>
      </c>
      <c r="D4" s="26">
        <f>frac_sam_6_11months * 2.6</f>
        <v>0.13208</v>
      </c>
      <c r="E4" s="26">
        <f>frac_sam_12_23months * 2.6</f>
        <v>0.14378000000000002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0.49249999999999999</v>
      </c>
      <c r="E2" s="93">
        <f>food_insecure</f>
        <v>0.49249999999999999</v>
      </c>
      <c r="F2" s="93">
        <f>food_insecure</f>
        <v>0.49249999999999999</v>
      </c>
      <c r="G2" s="93">
        <f>food_insecure</f>
        <v>0.49249999999999999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0.49249999999999999</v>
      </c>
      <c r="F5" s="93">
        <f>food_insecure</f>
        <v>0.49249999999999999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3.1463909445825005</v>
      </c>
      <c r="D7" s="93">
        <f>diarrhoea_1_5mo</f>
        <v>2.7256955770399998</v>
      </c>
      <c r="E7" s="93">
        <f>diarrhoea_6_11mo</f>
        <v>2.7256955770399998</v>
      </c>
      <c r="F7" s="93">
        <f>diarrhoea_12_23mo</f>
        <v>1.8098397289899999</v>
      </c>
      <c r="G7" s="93">
        <f>diarrhoea_24_59mo</f>
        <v>1.8098397289899999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0.49249999999999999</v>
      </c>
      <c r="F8" s="93">
        <f>food_insecure</f>
        <v>0.49249999999999999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3.1463909445825005</v>
      </c>
      <c r="D12" s="93">
        <f>diarrhoea_1_5mo</f>
        <v>2.7256955770399998</v>
      </c>
      <c r="E12" s="93">
        <f>diarrhoea_6_11mo</f>
        <v>2.7256955770399998</v>
      </c>
      <c r="F12" s="93">
        <f>diarrhoea_12_23mo</f>
        <v>1.8098397289899999</v>
      </c>
      <c r="G12" s="93">
        <f>diarrhoea_24_59mo</f>
        <v>1.8098397289899999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0.49249999999999999</v>
      </c>
      <c r="I15" s="93">
        <f>food_insecure</f>
        <v>0.49249999999999999</v>
      </c>
      <c r="J15" s="93">
        <f>food_insecure</f>
        <v>0.49249999999999999</v>
      </c>
      <c r="K15" s="93">
        <f>food_insecure</f>
        <v>0.49249999999999999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</v>
      </c>
      <c r="I18" s="93">
        <f>frac_PW_health_facility</f>
        <v>0.38</v>
      </c>
      <c r="J18" s="93">
        <f>frac_PW_health_facility</f>
        <v>0.38</v>
      </c>
      <c r="K18" s="93">
        <f>frac_PW_health_facility</f>
        <v>0.38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</v>
      </c>
      <c r="I19" s="93">
        <f>frac_malaria_risk</f>
        <v>0.9</v>
      </c>
      <c r="J19" s="93">
        <f>frac_malaria_risk</f>
        <v>0.9</v>
      </c>
      <c r="K19" s="93">
        <f>frac_malaria_risk</f>
        <v>0.9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</v>
      </c>
      <c r="M24" s="93">
        <f>famplan_unmet_need</f>
        <v>0.54</v>
      </c>
      <c r="N24" s="93">
        <f>famplan_unmet_need</f>
        <v>0.54</v>
      </c>
      <c r="O24" s="93">
        <f>famplan_unmet_need</f>
        <v>0.54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0.43852600756835947</v>
      </c>
      <c r="M25" s="93">
        <f>(1-food_insecure)*(0.49)+food_insecure*(0.7)</f>
        <v>0.59342500000000009</v>
      </c>
      <c r="N25" s="93">
        <f>(1-food_insecure)*(0.49)+food_insecure*(0.7)</f>
        <v>0.59342500000000009</v>
      </c>
      <c r="O25" s="93">
        <f>(1-food_insecure)*(0.49)+food_insecure*(0.7)</f>
        <v>0.59342500000000009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0.18793971752929689</v>
      </c>
      <c r="M26" s="93">
        <f>(1-food_insecure)*(0.21)+food_insecure*(0.3)</f>
        <v>0.25432500000000002</v>
      </c>
      <c r="N26" s="93">
        <f>(1-food_insecure)*(0.21)+food_insecure*(0.3)</f>
        <v>0.25432500000000002</v>
      </c>
      <c r="O26" s="93">
        <f>(1-food_insecure)*(0.21)+food_insecure*(0.3)</f>
        <v>0.25432500000000002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0.11250888427734378</v>
      </c>
      <c r="M27" s="93">
        <f>(1-food_insecure)*(0.3)</f>
        <v>0.15225000000000002</v>
      </c>
      <c r="N27" s="93">
        <f>(1-food_insecure)*(0.3)</f>
        <v>0.15225000000000002</v>
      </c>
      <c r="O27" s="93">
        <f>(1-food_insecure)*(0.3)</f>
        <v>0.15225000000000002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0.26102539062500008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</v>
      </c>
      <c r="D34" s="93">
        <f t="shared" si="3"/>
        <v>0.9</v>
      </c>
      <c r="E34" s="93">
        <f t="shared" si="3"/>
        <v>0.9</v>
      </c>
      <c r="F34" s="93">
        <f t="shared" si="3"/>
        <v>0.9</v>
      </c>
      <c r="G34" s="93">
        <f t="shared" si="3"/>
        <v>0.9</v>
      </c>
      <c r="H34" s="93">
        <f t="shared" si="3"/>
        <v>0.9</v>
      </c>
      <c r="I34" s="93">
        <f t="shared" si="3"/>
        <v>0.9</v>
      </c>
      <c r="J34" s="93">
        <f t="shared" si="3"/>
        <v>0.9</v>
      </c>
      <c r="K34" s="93">
        <f t="shared" si="3"/>
        <v>0.9</v>
      </c>
      <c r="L34" s="93">
        <f t="shared" si="3"/>
        <v>0.9</v>
      </c>
      <c r="M34" s="93">
        <f t="shared" si="3"/>
        <v>0.9</v>
      </c>
      <c r="N34" s="93">
        <f t="shared" si="3"/>
        <v>0.9</v>
      </c>
      <c r="O34" s="93">
        <f t="shared" si="3"/>
        <v>0.9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837293</v>
      </c>
      <c r="C2" s="75">
        <v>1111000</v>
      </c>
      <c r="D2" s="75">
        <v>1595000</v>
      </c>
      <c r="E2" s="75">
        <v>1085000</v>
      </c>
      <c r="F2" s="75">
        <v>757000</v>
      </c>
      <c r="G2" s="22">
        <f t="shared" ref="G2:G40" si="0">C2+D2+E2+F2</f>
        <v>4548000</v>
      </c>
      <c r="H2" s="22">
        <f t="shared" ref="H2:H40" si="1">(B2 + stillbirth*B2/(1000-stillbirth))/(1-abortion)</f>
        <v>994734.62235290627</v>
      </c>
      <c r="I2" s="22">
        <f>G2-H2</f>
        <v>3553265.3776470935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862665</v>
      </c>
      <c r="C3" s="75">
        <v>1155000</v>
      </c>
      <c r="D3" s="75">
        <v>1654000</v>
      </c>
      <c r="E3" s="75">
        <v>1113000</v>
      </c>
      <c r="F3" s="75">
        <v>782000</v>
      </c>
      <c r="G3" s="22">
        <f t="shared" si="0"/>
        <v>4704000</v>
      </c>
      <c r="H3" s="22">
        <f t="shared" si="1"/>
        <v>1024877.4837387508</v>
      </c>
      <c r="I3" s="22">
        <f t="shared" ref="I3:I15" si="3">G3-H3</f>
        <v>3679122.5162612493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1201000</v>
      </c>
      <c r="D4" s="75">
        <v>1717000</v>
      </c>
      <c r="E4" s="75">
        <v>1144000</v>
      </c>
      <c r="F4" s="75">
        <v>808000</v>
      </c>
      <c r="G4" s="22">
        <f t="shared" si="0"/>
        <v>4870000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869957.17120000022</v>
      </c>
      <c r="C5" s="75">
        <v>1249000</v>
      </c>
      <c r="D5" s="75">
        <v>1783000</v>
      </c>
      <c r="E5" s="75">
        <v>1177000</v>
      </c>
      <c r="F5" s="75">
        <v>834000</v>
      </c>
      <c r="G5" s="22">
        <f t="shared" si="0"/>
        <v>5043000</v>
      </c>
      <c r="H5" s="22">
        <f t="shared" si="1"/>
        <v>1033540.8490896673</v>
      </c>
      <c r="I5" s="22">
        <f t="shared" si="3"/>
        <v>4009459.1509103328</v>
      </c>
    </row>
    <row r="6" spans="1:9" ht="15.75" customHeight="1" x14ac:dyDescent="0.25">
      <c r="A6" s="92" t="str">
        <f t="shared" si="2"/>
        <v/>
      </c>
      <c r="B6" s="74">
        <v>885835.21320000023</v>
      </c>
      <c r="C6" s="75">
        <v>1295000</v>
      </c>
      <c r="D6" s="75">
        <v>1855000</v>
      </c>
      <c r="E6" s="75">
        <v>1213000</v>
      </c>
      <c r="F6" s="75">
        <v>859000</v>
      </c>
      <c r="G6" s="22">
        <f t="shared" si="0"/>
        <v>5222000</v>
      </c>
      <c r="H6" s="22">
        <f t="shared" si="1"/>
        <v>1052404.5421010428</v>
      </c>
      <c r="I6" s="22">
        <f t="shared" si="3"/>
        <v>4169595.4578989572</v>
      </c>
    </row>
    <row r="7" spans="1:9" ht="15.75" customHeight="1" x14ac:dyDescent="0.25">
      <c r="A7" s="92" t="str">
        <f t="shared" si="2"/>
        <v/>
      </c>
      <c r="B7" s="74">
        <v>901807.06400000001</v>
      </c>
      <c r="C7" s="75">
        <v>1339000</v>
      </c>
      <c r="D7" s="75">
        <v>1932000</v>
      </c>
      <c r="E7" s="75">
        <v>1250000</v>
      </c>
      <c r="F7" s="75">
        <v>885000</v>
      </c>
      <c r="G7" s="22">
        <f t="shared" si="0"/>
        <v>5406000</v>
      </c>
      <c r="H7" s="22">
        <f t="shared" si="1"/>
        <v>1071379.68338828</v>
      </c>
      <c r="I7" s="22">
        <f t="shared" si="3"/>
        <v>4334620.3166117202</v>
      </c>
    </row>
    <row r="8" spans="1:9" ht="15.75" customHeight="1" x14ac:dyDescent="0.25">
      <c r="A8" s="92" t="str">
        <f t="shared" si="2"/>
        <v/>
      </c>
      <c r="B8" s="74">
        <v>917799.07480000006</v>
      </c>
      <c r="C8" s="75">
        <v>1377000</v>
      </c>
      <c r="D8" s="75">
        <v>2012000</v>
      </c>
      <c r="E8" s="75">
        <v>1292000</v>
      </c>
      <c r="F8" s="75">
        <v>909000</v>
      </c>
      <c r="G8" s="22">
        <f t="shared" si="0"/>
        <v>5590000</v>
      </c>
      <c r="H8" s="22">
        <f t="shared" si="1"/>
        <v>1090378.7754908076</v>
      </c>
      <c r="I8" s="22">
        <f t="shared" si="3"/>
        <v>4499621.2245091926</v>
      </c>
    </row>
    <row r="9" spans="1:9" ht="15.75" customHeight="1" x14ac:dyDescent="0.25">
      <c r="A9" s="92" t="str">
        <f t="shared" si="2"/>
        <v/>
      </c>
      <c r="B9" s="74">
        <v>933844.33480000007</v>
      </c>
      <c r="C9" s="75">
        <v>1412000</v>
      </c>
      <c r="D9" s="75">
        <v>2097000</v>
      </c>
      <c r="E9" s="75">
        <v>1336000</v>
      </c>
      <c r="F9" s="75">
        <v>933000</v>
      </c>
      <c r="G9" s="22">
        <f t="shared" si="0"/>
        <v>5778000</v>
      </c>
      <c r="H9" s="22">
        <f t="shared" si="1"/>
        <v>1109441.1295850785</v>
      </c>
      <c r="I9" s="22">
        <f t="shared" si="3"/>
        <v>4668558.870414922</v>
      </c>
    </row>
    <row r="10" spans="1:9" ht="15.75" customHeight="1" x14ac:dyDescent="0.25">
      <c r="A10" s="92" t="str">
        <f t="shared" si="2"/>
        <v/>
      </c>
      <c r="B10" s="74">
        <v>949846.79200000013</v>
      </c>
      <c r="C10" s="75">
        <v>1446000</v>
      </c>
      <c r="D10" s="75">
        <v>2185000</v>
      </c>
      <c r="E10" s="75">
        <v>1383000</v>
      </c>
      <c r="F10" s="75">
        <v>958000</v>
      </c>
      <c r="G10" s="22">
        <f t="shared" si="0"/>
        <v>5972000</v>
      </c>
      <c r="H10" s="22">
        <f t="shared" si="1"/>
        <v>1128452.6323918146</v>
      </c>
      <c r="I10" s="22">
        <f t="shared" si="3"/>
        <v>4843547.3676081859</v>
      </c>
    </row>
    <row r="11" spans="1:9" ht="15.75" customHeight="1" x14ac:dyDescent="0.25">
      <c r="A11" s="92" t="str">
        <f t="shared" si="2"/>
        <v/>
      </c>
      <c r="B11" s="74">
        <v>965750.51720000012</v>
      </c>
      <c r="C11" s="75">
        <v>1480000</v>
      </c>
      <c r="D11" s="75">
        <v>2273000</v>
      </c>
      <c r="E11" s="75">
        <v>1434000</v>
      </c>
      <c r="F11" s="75">
        <v>983000</v>
      </c>
      <c r="G11" s="22">
        <f t="shared" si="0"/>
        <v>6170000</v>
      </c>
      <c r="H11" s="22">
        <f t="shared" si="1"/>
        <v>1147346.8379815263</v>
      </c>
      <c r="I11" s="22">
        <f t="shared" si="3"/>
        <v>5022653.1620184742</v>
      </c>
    </row>
    <row r="12" spans="1:9" ht="15.75" customHeight="1" x14ac:dyDescent="0.25">
      <c r="A12" s="92" t="str">
        <f t="shared" si="2"/>
        <v/>
      </c>
      <c r="B12" s="74">
        <v>981573.84600000002</v>
      </c>
      <c r="C12" s="75">
        <v>1515000</v>
      </c>
      <c r="D12" s="75">
        <v>2360000</v>
      </c>
      <c r="E12" s="75">
        <v>1488000</v>
      </c>
      <c r="F12" s="75">
        <v>1011000</v>
      </c>
      <c r="G12" s="22">
        <f t="shared" si="0"/>
        <v>6374000</v>
      </c>
      <c r="H12" s="22">
        <f t="shared" si="1"/>
        <v>1166145.5297157622</v>
      </c>
      <c r="I12" s="22">
        <f t="shared" si="3"/>
        <v>5207854.4702842375</v>
      </c>
    </row>
    <row r="13" spans="1:9" ht="15.75" customHeight="1" x14ac:dyDescent="0.25">
      <c r="A13" s="92" t="str">
        <f t="shared" si="2"/>
        <v/>
      </c>
      <c r="B13" s="74">
        <v>1065000</v>
      </c>
      <c r="C13" s="75">
        <v>1539000</v>
      </c>
      <c r="D13" s="75">
        <v>1058000</v>
      </c>
      <c r="E13" s="75">
        <v>730000</v>
      </c>
      <c r="F13" s="75">
        <v>6.9303377499999999E-2</v>
      </c>
      <c r="G13" s="22">
        <f t="shared" si="0"/>
        <v>3327000.0693033775</v>
      </c>
      <c r="H13" s="22">
        <f t="shared" si="1"/>
        <v>1265258.8434464938</v>
      </c>
      <c r="I13" s="22">
        <f t="shared" si="3"/>
        <v>2061741.2258568837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6.9303377499999999E-2</v>
      </c>
    </row>
    <row r="4" spans="1:8" ht="15.75" customHeight="1" x14ac:dyDescent="0.25">
      <c r="B4" s="24" t="s">
        <v>7</v>
      </c>
      <c r="C4" s="76">
        <v>0.19151493736576825</v>
      </c>
    </row>
    <row r="5" spans="1:8" ht="15.75" customHeight="1" x14ac:dyDescent="0.25">
      <c r="B5" s="24" t="s">
        <v>8</v>
      </c>
      <c r="C5" s="76">
        <v>8.1804104511722417E-2</v>
      </c>
    </row>
    <row r="6" spans="1:8" ht="15.75" customHeight="1" x14ac:dyDescent="0.25">
      <c r="B6" s="24" t="s">
        <v>10</v>
      </c>
      <c r="C6" s="76">
        <v>0.1433036406761608</v>
      </c>
    </row>
    <row r="7" spans="1:8" ht="15.75" customHeight="1" x14ac:dyDescent="0.25">
      <c r="B7" s="24" t="s">
        <v>13</v>
      </c>
      <c r="C7" s="76">
        <v>0.16615424043733301</v>
      </c>
    </row>
    <row r="8" spans="1:8" ht="15.75" customHeight="1" x14ac:dyDescent="0.25">
      <c r="B8" s="24" t="s">
        <v>14</v>
      </c>
      <c r="C8" s="76">
        <v>1.9243213667901346E-3</v>
      </c>
    </row>
    <row r="9" spans="1:8" ht="15.75" customHeight="1" x14ac:dyDescent="0.25">
      <c r="B9" s="24" t="s">
        <v>27</v>
      </c>
      <c r="C9" s="76">
        <v>6.5243155229651725E-2</v>
      </c>
    </row>
    <row r="10" spans="1:8" ht="15.75" customHeight="1" x14ac:dyDescent="0.25">
      <c r="B10" s="24" t="s">
        <v>15</v>
      </c>
      <c r="C10" s="76">
        <v>0.28075222291257362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0.136781047975292</v>
      </c>
      <c r="D14" s="76">
        <v>0.136781047975292</v>
      </c>
      <c r="E14" s="76">
        <v>9.5204264856213083E-2</v>
      </c>
      <c r="F14" s="76">
        <v>9.5204264856213083E-2</v>
      </c>
    </row>
    <row r="15" spans="1:8" ht="15.75" customHeight="1" x14ac:dyDescent="0.25">
      <c r="B15" s="24" t="s">
        <v>16</v>
      </c>
      <c r="C15" s="76">
        <v>0.126523238590599</v>
      </c>
      <c r="D15" s="76">
        <v>0.126523238590599</v>
      </c>
      <c r="E15" s="76">
        <v>8.3777582097221096E-2</v>
      </c>
      <c r="F15" s="76">
        <v>8.3777582097221096E-2</v>
      </c>
    </row>
    <row r="16" spans="1:8" ht="15.75" customHeight="1" x14ac:dyDescent="0.25">
      <c r="B16" s="24" t="s">
        <v>17</v>
      </c>
      <c r="C16" s="76">
        <v>6.9034068895298895E-2</v>
      </c>
      <c r="D16" s="76">
        <v>6.9034068895298895E-2</v>
      </c>
      <c r="E16" s="76">
        <v>3.87514337401813E-2</v>
      </c>
      <c r="F16" s="76">
        <v>3.87514337401813E-2</v>
      </c>
    </row>
    <row r="17" spans="1:8" ht="15.75" customHeight="1" x14ac:dyDescent="0.25">
      <c r="B17" s="24" t="s">
        <v>18</v>
      </c>
      <c r="C17" s="76">
        <v>1.35793801161164E-2</v>
      </c>
      <c r="D17" s="76">
        <v>1.35793801161164E-2</v>
      </c>
      <c r="E17" s="76">
        <v>2.5951278042871201E-2</v>
      </c>
      <c r="F17" s="76">
        <v>2.5951278042871201E-2</v>
      </c>
    </row>
    <row r="18" spans="1:8" ht="15.75" customHeight="1" x14ac:dyDescent="0.25">
      <c r="B18" s="24" t="s">
        <v>19</v>
      </c>
      <c r="C18" s="76">
        <v>0.23371269227204197</v>
      </c>
      <c r="D18" s="76">
        <v>0.23371269227204197</v>
      </c>
      <c r="E18" s="76">
        <v>0.29460173896881098</v>
      </c>
      <c r="F18" s="76">
        <v>0.29460173896881098</v>
      </c>
    </row>
    <row r="19" spans="1:8" ht="15.75" customHeight="1" x14ac:dyDescent="0.25">
      <c r="B19" s="24" t="s">
        <v>20</v>
      </c>
      <c r="C19" s="76">
        <v>3.66583442241021E-2</v>
      </c>
      <c r="D19" s="76">
        <v>3.66583442241021E-2</v>
      </c>
      <c r="E19" s="76">
        <v>3.0200860240995796E-2</v>
      </c>
      <c r="F19" s="76">
        <v>3.0200860240995796E-2</v>
      </c>
    </row>
    <row r="20" spans="1:8" ht="15.75" customHeight="1" x14ac:dyDescent="0.25">
      <c r="B20" s="24" t="s">
        <v>21</v>
      </c>
      <c r="C20" s="76">
        <v>2.0970424773831396E-2</v>
      </c>
      <c r="D20" s="76">
        <v>2.0970424773831396E-2</v>
      </c>
      <c r="E20" s="76">
        <v>1.0022894887038301E-2</v>
      </c>
      <c r="F20" s="76">
        <v>1.0022894887038301E-2</v>
      </c>
    </row>
    <row r="21" spans="1:8" ht="15.75" customHeight="1" x14ac:dyDescent="0.25">
      <c r="B21" s="24" t="s">
        <v>22</v>
      </c>
      <c r="C21" s="76">
        <v>3.7746349332778102E-2</v>
      </c>
      <c r="D21" s="76">
        <v>3.7746349332778102E-2</v>
      </c>
      <c r="E21" s="76">
        <v>9.5184576133676105E-2</v>
      </c>
      <c r="F21" s="76">
        <v>9.5184576133676105E-2</v>
      </c>
    </row>
    <row r="22" spans="1:8" ht="15.75" customHeight="1" x14ac:dyDescent="0.25">
      <c r="B22" s="24" t="s">
        <v>23</v>
      </c>
      <c r="C22" s="76">
        <v>0.32499445381994019</v>
      </c>
      <c r="D22" s="76">
        <v>0.32499445381994019</v>
      </c>
      <c r="E22" s="76">
        <v>0.32630537103299206</v>
      </c>
      <c r="F22" s="76">
        <v>0.32630537103299206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8.8800000000000004E-2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0.17019999999999999</v>
      </c>
    </row>
    <row r="30" spans="1:8" ht="15.75" customHeight="1" x14ac:dyDescent="0.25">
      <c r="B30" s="24" t="s">
        <v>42</v>
      </c>
      <c r="C30" s="76">
        <v>0.10630000000000001</v>
      </c>
    </row>
    <row r="31" spans="1:8" ht="15.75" customHeight="1" x14ac:dyDescent="0.25">
      <c r="B31" s="24" t="s">
        <v>43</v>
      </c>
      <c r="C31" s="76">
        <v>0.109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0.2577000000022352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0.66377103081947741</v>
      </c>
      <c r="D2" s="77">
        <v>0.67189999999999994</v>
      </c>
      <c r="E2" s="77">
        <v>0.56299999999999994</v>
      </c>
      <c r="F2" s="77">
        <v>0.35489999999999999</v>
      </c>
      <c r="G2" s="77">
        <v>0.38040000000000002</v>
      </c>
    </row>
    <row r="3" spans="1:15" ht="15.75" customHeight="1" x14ac:dyDescent="0.25">
      <c r="A3" s="5"/>
      <c r="B3" s="11" t="s">
        <v>118</v>
      </c>
      <c r="C3" s="77">
        <v>0.1744</v>
      </c>
      <c r="D3" s="77">
        <v>0.1744</v>
      </c>
      <c r="E3" s="77">
        <v>0.2293</v>
      </c>
      <c r="F3" s="77">
        <v>0.26329999999999998</v>
      </c>
      <c r="G3" s="77">
        <v>0.27600000000000002</v>
      </c>
    </row>
    <row r="4" spans="1:15" ht="15.75" customHeight="1" x14ac:dyDescent="0.25">
      <c r="A4" s="5"/>
      <c r="B4" s="11" t="s">
        <v>116</v>
      </c>
      <c r="C4" s="78">
        <v>8.6800000000000002E-2</v>
      </c>
      <c r="D4" s="78">
        <v>8.6800000000000002E-2</v>
      </c>
      <c r="E4" s="78">
        <v>0.12539999999999998</v>
      </c>
      <c r="F4" s="78">
        <v>0.22829999999999998</v>
      </c>
      <c r="G4" s="78">
        <v>0.18640000000000001</v>
      </c>
    </row>
    <row r="5" spans="1:15" ht="15.75" customHeight="1" x14ac:dyDescent="0.25">
      <c r="A5" s="5"/>
      <c r="B5" s="11" t="s">
        <v>119</v>
      </c>
      <c r="C5" s="78">
        <v>6.6900000000000001E-2</v>
      </c>
      <c r="D5" s="78">
        <v>6.6900000000000001E-2</v>
      </c>
      <c r="E5" s="78">
        <v>8.2299999999999998E-2</v>
      </c>
      <c r="F5" s="78">
        <v>0.1535</v>
      </c>
      <c r="G5" s="78">
        <v>0.15720000000000001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0.69110000000000005</v>
      </c>
      <c r="D8" s="77">
        <v>0.69110000000000005</v>
      </c>
      <c r="E8" s="77">
        <v>0.52190000000000003</v>
      </c>
      <c r="F8" s="77">
        <v>0.47</v>
      </c>
      <c r="G8" s="77">
        <v>0.64939999999999998</v>
      </c>
    </row>
    <row r="9" spans="1:15" ht="15.75" customHeight="1" x14ac:dyDescent="0.25">
      <c r="B9" s="7" t="s">
        <v>121</v>
      </c>
      <c r="C9" s="77">
        <v>0.18289999999999998</v>
      </c>
      <c r="D9" s="77">
        <v>0.18289999999999998</v>
      </c>
      <c r="E9" s="77">
        <v>0.27</v>
      </c>
      <c r="F9" s="77">
        <v>0.31640000000000001</v>
      </c>
      <c r="G9" s="77">
        <v>0.24859999999999999</v>
      </c>
    </row>
    <row r="10" spans="1:15" ht="15.75" customHeight="1" x14ac:dyDescent="0.25">
      <c r="B10" s="7" t="s">
        <v>122</v>
      </c>
      <c r="C10" s="78">
        <v>7.6799999999999993E-2</v>
      </c>
      <c r="D10" s="78">
        <v>7.6799999999999993E-2</v>
      </c>
      <c r="E10" s="78">
        <v>0.15720000000000001</v>
      </c>
      <c r="F10" s="78">
        <v>0.1583</v>
      </c>
      <c r="G10" s="78">
        <v>0.08</v>
      </c>
    </row>
    <row r="11" spans="1:15" ht="15.75" customHeight="1" x14ac:dyDescent="0.25">
      <c r="B11" s="7" t="s">
        <v>123</v>
      </c>
      <c r="C11" s="78">
        <v>4.9200000000000001E-2</v>
      </c>
      <c r="D11" s="78">
        <v>4.9200000000000001E-2</v>
      </c>
      <c r="E11" s="78">
        <v>5.0799999999999998E-2</v>
      </c>
      <c r="F11" s="78">
        <v>5.5300000000000002E-2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0.88340230725000013</v>
      </c>
      <c r="D14" s="79">
        <v>0.86865575759299996</v>
      </c>
      <c r="E14" s="79">
        <v>0.86865575759299996</v>
      </c>
      <c r="F14" s="79">
        <v>0.85659057522600013</v>
      </c>
      <c r="G14" s="79">
        <v>0.85659057522600013</v>
      </c>
      <c r="H14" s="80">
        <v>0.59012999999999993</v>
      </c>
      <c r="I14" s="80">
        <v>0.59012999999999993</v>
      </c>
      <c r="J14" s="80">
        <v>0.59012999999999993</v>
      </c>
      <c r="K14" s="80">
        <v>0.59012999999999993</v>
      </c>
      <c r="L14" s="80">
        <v>0.51868000000000003</v>
      </c>
      <c r="M14" s="80">
        <v>0.51868000000000003</v>
      </c>
      <c r="N14" s="80">
        <v>0.51868000000000003</v>
      </c>
      <c r="O14" s="80">
        <v>0.51868000000000003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0.35205399262163911</v>
      </c>
      <c r="D15" s="77">
        <f t="shared" si="0"/>
        <v>0.34617718922013863</v>
      </c>
      <c r="E15" s="77">
        <f t="shared" si="0"/>
        <v>0.34617718922013863</v>
      </c>
      <c r="F15" s="77">
        <f t="shared" si="0"/>
        <v>0.3413689658442759</v>
      </c>
      <c r="G15" s="77">
        <f t="shared" si="0"/>
        <v>0.3413689658442759</v>
      </c>
      <c r="H15" s="77">
        <f t="shared" si="0"/>
        <v>0.23517894504096318</v>
      </c>
      <c r="I15" s="77">
        <f t="shared" si="0"/>
        <v>0.23517894504096318</v>
      </c>
      <c r="J15" s="77">
        <f t="shared" si="0"/>
        <v>0.23517894504096318</v>
      </c>
      <c r="K15" s="77">
        <f t="shared" si="0"/>
        <v>0.23517894504096318</v>
      </c>
      <c r="L15" s="77">
        <f t="shared" si="0"/>
        <v>0.20670465018529274</v>
      </c>
      <c r="M15" s="77">
        <f t="shared" si="0"/>
        <v>0.20670465018529274</v>
      </c>
      <c r="N15" s="77">
        <f t="shared" si="0"/>
        <v>0.20670465018529274</v>
      </c>
      <c r="O15" s="77">
        <f t="shared" si="0"/>
        <v>0.20670465018529274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0.52729999999999999</v>
      </c>
      <c r="D2" s="78">
        <v>0.29699999999999999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0.35759999999999997</v>
      </c>
      <c r="D3" s="78">
        <v>0.52849999999999997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9.5700000000000007E-2</v>
      </c>
      <c r="D4" s="78">
        <v>0.15670000000000001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1.9399999999999973E-2</v>
      </c>
      <c r="D5" s="77">
        <f t="shared" ref="D5:G5" si="0">1-SUM(D2:D4)</f>
        <v>1.7800000000000038E-2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0.31459999999999999</v>
      </c>
      <c r="D2" s="28">
        <v>0.31469999999999998</v>
      </c>
      <c r="E2" s="28">
        <v>0.31359999999999999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0.1361</v>
      </c>
      <c r="D4" s="28">
        <v>0.12560000000000002</v>
      </c>
      <c r="E4" s="28">
        <v>0.12560000000000002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0.86865575759299996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0.59012999999999993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0.51868000000000003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0.29699999999999999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106.343</v>
      </c>
      <c r="D13" s="28">
        <v>102.476</v>
      </c>
      <c r="E13" s="28">
        <v>98.772000000000006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36.571690758964145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44.673915322947977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77.994484382723172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0.1930432460298625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1.1177537490964207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1.1177537490964207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1.1177537490964207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1.1177537490964207</v>
      </c>
      <c r="E13" s="86" t="s">
        <v>201</v>
      </c>
    </row>
    <row r="14" spans="1:5" ht="15.75" customHeight="1" x14ac:dyDescent="0.25">
      <c r="A14" s="11" t="s">
        <v>189</v>
      </c>
      <c r="B14" s="85">
        <v>0.14899999999999999</v>
      </c>
      <c r="C14" s="85">
        <v>0.95</v>
      </c>
      <c r="D14" s="86">
        <v>14.198977192068337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14.198977192068337</v>
      </c>
      <c r="E15" s="86" t="s">
        <v>201</v>
      </c>
    </row>
    <row r="16" spans="1:5" ht="15.75" customHeight="1" x14ac:dyDescent="0.25">
      <c r="A16" s="53" t="s">
        <v>57</v>
      </c>
      <c r="B16" s="85">
        <v>0.55399999999999994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0.25525323351447138</v>
      </c>
      <c r="E17" s="86" t="s">
        <v>201</v>
      </c>
    </row>
    <row r="18" spans="1:5" ht="15.75" customHeight="1" x14ac:dyDescent="0.25">
      <c r="A18" s="53" t="s">
        <v>175</v>
      </c>
      <c r="B18" s="85">
        <v>0.26400000000000001</v>
      </c>
      <c r="C18" s="85">
        <v>0.95</v>
      </c>
      <c r="D18" s="86">
        <v>1.899304380682495</v>
      </c>
      <c r="E18" s="86" t="s">
        <v>201</v>
      </c>
    </row>
    <row r="19" spans="1:5" ht="15.75" customHeight="1" x14ac:dyDescent="0.25">
      <c r="A19" s="53" t="s">
        <v>174</v>
      </c>
      <c r="B19" s="85">
        <v>0.187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1.9015104176891655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24.209172725963413</v>
      </c>
      <c r="E22" s="86" t="s">
        <v>201</v>
      </c>
    </row>
    <row r="23" spans="1:5" ht="15.75" customHeight="1" x14ac:dyDescent="0.25">
      <c r="A23" s="53" t="s">
        <v>34</v>
      </c>
      <c r="B23" s="85">
        <v>0.89800000000000002</v>
      </c>
      <c r="C23" s="85">
        <v>0.95</v>
      </c>
      <c r="D23" s="86">
        <v>4.6647271427629606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20.510589714869287</v>
      </c>
      <c r="E24" s="86" t="s">
        <v>201</v>
      </c>
    </row>
    <row r="25" spans="1:5" ht="15.75" customHeight="1" x14ac:dyDescent="0.25">
      <c r="A25" s="53" t="s">
        <v>87</v>
      </c>
      <c r="B25" s="85">
        <v>0.20600000000000002</v>
      </c>
      <c r="C25" s="85">
        <v>0.95</v>
      </c>
      <c r="D25" s="86">
        <v>20.506274910167495</v>
      </c>
      <c r="E25" s="86" t="s">
        <v>201</v>
      </c>
    </row>
    <row r="26" spans="1:5" ht="15.75" customHeight="1" x14ac:dyDescent="0.25">
      <c r="A26" s="53" t="s">
        <v>137</v>
      </c>
      <c r="B26" s="85">
        <v>0.183</v>
      </c>
      <c r="C26" s="85">
        <v>0.95</v>
      </c>
      <c r="D26" s="86">
        <v>4.6592124155878016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4.0469183404271005</v>
      </c>
      <c r="E27" s="86" t="s">
        <v>201</v>
      </c>
    </row>
    <row r="28" spans="1:5" ht="15.75" customHeight="1" x14ac:dyDescent="0.25">
      <c r="A28" s="53" t="s">
        <v>84</v>
      </c>
      <c r="B28" s="85">
        <v>0.214</v>
      </c>
      <c r="C28" s="85">
        <v>0.95</v>
      </c>
      <c r="D28" s="86">
        <v>0.64468995262356532</v>
      </c>
      <c r="E28" s="86" t="s">
        <v>201</v>
      </c>
    </row>
    <row r="29" spans="1:5" ht="15.75" customHeight="1" x14ac:dyDescent="0.25">
      <c r="A29" s="53" t="s">
        <v>58</v>
      </c>
      <c r="B29" s="85">
        <v>0.187</v>
      </c>
      <c r="C29" s="85">
        <v>0.95</v>
      </c>
      <c r="D29" s="86">
        <v>64.674005141426761</v>
      </c>
      <c r="E29" s="86" t="s">
        <v>201</v>
      </c>
    </row>
    <row r="30" spans="1:5" ht="15.75" customHeight="1" x14ac:dyDescent="0.25">
      <c r="A30" s="53" t="s">
        <v>67</v>
      </c>
      <c r="B30" s="85">
        <v>0.35499999999999998</v>
      </c>
      <c r="C30" s="85">
        <v>0.95</v>
      </c>
      <c r="D30" s="86">
        <v>171.07650382491792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171.07650382491792</v>
      </c>
      <c r="E31" s="86" t="s">
        <v>201</v>
      </c>
    </row>
    <row r="32" spans="1:5" ht="15.75" customHeight="1" x14ac:dyDescent="0.25">
      <c r="A32" s="53" t="s">
        <v>28</v>
      </c>
      <c r="B32" s="85">
        <v>7.6999999999999999E-2</v>
      </c>
      <c r="C32" s="85">
        <v>0.95</v>
      </c>
      <c r="D32" s="86">
        <v>0.49047047831897034</v>
      </c>
      <c r="E32" s="86" t="s">
        <v>201</v>
      </c>
    </row>
    <row r="33" spans="1:6" ht="15.75" customHeight="1" x14ac:dyDescent="0.25">
      <c r="A33" s="53" t="s">
        <v>83</v>
      </c>
      <c r="B33" s="85">
        <v>0.60899999999999999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0.65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0.39299999999999996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0.78299999999999992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0.35600000000000004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0.154</v>
      </c>
      <c r="C38" s="85">
        <v>0.95</v>
      </c>
      <c r="D38" s="86">
        <v>1.9192695787795453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0.51442916351061829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2020-08-28T07:19:06Z</dcterms:modified>
</cp:coreProperties>
</file>