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43A66B5-E552-4733-B18E-B940EE2C9822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<sst xmlns="http://schemas.openxmlformats.org/spreadsheetml/2006/main" count="1113" uniqueCount="272">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</sst>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5047300</v>
      </c>
    </row>
    <row r="8" spans="1:3" ht="15" customHeight="1" x14ac:dyDescent="0.25">
      <c r="B8" s="7" t="s">
        <v>106</v>
      </c>
      <c r="C8" s="66">
        <v>0.624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0.190472507476807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0.502</v>
      </c>
    </row>
    <row r="13" spans="1:3" ht="15" customHeight="1" x14ac:dyDescent="0.25">
      <c r="B13" s="7" t="s">
        <v>110</v>
      </c>
      <c r="C13" s="66">
        <v>0.496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0.1333</v>
      </c>
    </row>
    <row r="24" spans="1:3" ht="15" customHeight="1" x14ac:dyDescent="0.25">
      <c r="B24" s="20" t="s">
        <v>102</v>
      </c>
      <c r="C24" s="67">
        <v>0.43609999999999999</v>
      </c>
    </row>
    <row r="25" spans="1:3" ht="15" customHeight="1" x14ac:dyDescent="0.25">
      <c r="B25" s="20" t="s">
        <v>103</v>
      </c>
      <c r="C25" s="67">
        <v>0.33140000000000003</v>
      </c>
    </row>
    <row r="26" spans="1:3" ht="15" customHeight="1" x14ac:dyDescent="0.25">
      <c r="B26" s="20" t="s">
        <v>104</v>
      </c>
      <c r="C26" s="67">
        <v>9.9199999999999997E-2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0.63500000000000001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26.9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72.400000000000006</v>
      </c>
      <c r="D39" s="17"/>
      <c r="E39" s="17"/>
    </row>
    <row r="40" spans="1:5" ht="15" customHeight="1" x14ac:dyDescent="0.25">
      <c r="B40" s="16" t="s">
        <v>171</v>
      </c>
      <c r="C40" s="68">
        <v>4.8899999999999997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19.100000000000001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2.64E-2</v>
      </c>
      <c r="D45" s="17"/>
    </row>
    <row r="46" spans="1:5" ht="15.75" customHeight="1" x14ac:dyDescent="0.25">
      <c r="B46" s="16" t="s">
        <v>11</v>
      </c>
      <c r="C46" s="67">
        <v>0.13769999999999999</v>
      </c>
      <c r="D46" s="17"/>
    </row>
    <row r="47" spans="1:5" ht="15.75" customHeight="1" x14ac:dyDescent="0.25">
      <c r="B47" s="16" t="s">
        <v>12</v>
      </c>
      <c r="C47" s="67">
        <v>0.25219999999999998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0.58370000000000011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2.5769995568449922</v>
      </c>
      <c r="D51" s="17"/>
    </row>
    <row r="52" spans="1:4" ht="15" customHeight="1" x14ac:dyDescent="0.25">
      <c r="B52" s="16" t="s">
        <v>125</v>
      </c>
      <c r="C52" s="65">
        <v>2.1826837260800001</v>
      </c>
    </row>
    <row r="53" spans="1:4" ht="15.75" customHeight="1" x14ac:dyDescent="0.25">
      <c r="B53" s="16" t="s">
        <v>126</v>
      </c>
      <c r="C53" s="65">
        <v>2.1826837260800001</v>
      </c>
    </row>
    <row r="54" spans="1:4" ht="15.75" customHeight="1" x14ac:dyDescent="0.25">
      <c r="B54" s="16" t="s">
        <v>127</v>
      </c>
      <c r="C54" s="65">
        <v>1.4943922841599999</v>
      </c>
    </row>
    <row r="55" spans="1:4" ht="15.75" customHeight="1" x14ac:dyDescent="0.25">
      <c r="B55" s="16" t="s">
        <v>128</v>
      </c>
      <c r="C55" s="65">
        <v>1.4943922841599999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0.39759378617048713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2.5769995568449922</v>
      </c>
      <c r="C2" s="26">
        <f>'Baseline year population inputs'!C52</f>
        <v>2.1826837260800001</v>
      </c>
      <c r="D2" s="26">
        <f>'Baseline year population inputs'!C53</f>
        <v>2.1826837260800001</v>
      </c>
      <c r="E2" s="26">
        <f>'Baseline year population inputs'!C54</f>
        <v>1.4943922841599999</v>
      </c>
      <c r="F2" s="26">
        <f>'Baseline year population inputs'!C55</f>
        <v>1.4943922841599999</v>
      </c>
    </row>
    <row r="3" spans="1:6" ht="15.75" customHeight="1" x14ac:dyDescent="0.25">
      <c r="A3" s="3" t="s">
        <v>65</v>
      </c>
      <c r="B3" s="26">
        <f>frac_mam_1month * 2.6</f>
        <v>0.16848000000000005</v>
      </c>
      <c r="C3" s="26">
        <f>frac_mam_1_5months * 2.6</f>
        <v>0.16848000000000005</v>
      </c>
      <c r="D3" s="26">
        <f>frac_mam_6_11months * 2.6</f>
        <v>0.18876000000000001</v>
      </c>
      <c r="E3" s="26">
        <f>frac_mam_12_23months * 2.6</f>
        <v>0.13156000000000001</v>
      </c>
      <c r="F3" s="26">
        <f>frac_mam_24_59months * 2.6</f>
        <v>5.8499999999999996E-2</v>
      </c>
    </row>
    <row r="4" spans="1:6" ht="15.75" customHeight="1" x14ac:dyDescent="0.25">
      <c r="A4" s="3" t="s">
        <v>66</v>
      </c>
      <c r="B4" s="26">
        <f>frac_sam_1month * 2.6</f>
        <v>0.12454</v>
      </c>
      <c r="C4" s="26">
        <f>frac_sam_1_5months * 2.6</f>
        <v>0.12454</v>
      </c>
      <c r="D4" s="26">
        <f>frac_sam_6_11months * 2.6</f>
        <v>7.9560000000000006E-2</v>
      </c>
      <c r="E4" s="26">
        <f>frac_sam_12_23months * 2.6</f>
        <v>9.7240000000000007E-2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0.624</v>
      </c>
      <c r="E2" s="93">
        <f>food_insecure</f>
        <v>0.624</v>
      </c>
      <c r="F2" s="93">
        <f>food_insecure</f>
        <v>0.624</v>
      </c>
      <c r="G2" s="93">
        <f>food_insecure</f>
        <v>0.624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0.624</v>
      </c>
      <c r="F5" s="93">
        <f>food_insecure</f>
        <v>0.624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2.5769995568449922</v>
      </c>
      <c r="D7" s="93">
        <f>diarrhoea_1_5mo</f>
        <v>2.1826837260800001</v>
      </c>
      <c r="E7" s="93">
        <f>diarrhoea_6_11mo</f>
        <v>2.1826837260800001</v>
      </c>
      <c r="F7" s="93">
        <f>diarrhoea_12_23mo</f>
        <v>1.4943922841599999</v>
      </c>
      <c r="G7" s="93">
        <f>diarrhoea_24_59mo</f>
        <v>1.4943922841599999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0.624</v>
      </c>
      <c r="F8" s="93">
        <f>food_insecure</f>
        <v>0.624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2.5769995568449922</v>
      </c>
      <c r="D12" s="93">
        <f>diarrhoea_1_5mo</f>
        <v>2.1826837260800001</v>
      </c>
      <c r="E12" s="93">
        <f>diarrhoea_6_11mo</f>
        <v>2.1826837260800001</v>
      </c>
      <c r="F12" s="93">
        <f>diarrhoea_12_23mo</f>
        <v>1.4943922841599999</v>
      </c>
      <c r="G12" s="93">
        <f>diarrhoea_24_59mo</f>
        <v>1.4943922841599999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0.624</v>
      </c>
      <c r="I15" s="93">
        <f>food_insecure</f>
        <v>0.624</v>
      </c>
      <c r="J15" s="93">
        <f>food_insecure</f>
        <v>0.624</v>
      </c>
      <c r="K15" s="93">
        <f>food_insecure</f>
        <v>0.624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0.496</v>
      </c>
      <c r="M24" s="93">
        <f>famplan_unmet_need</f>
        <v>0.496</v>
      </c>
      <c r="N24" s="93">
        <f>famplan_unmet_need</f>
        <v>0.496</v>
      </c>
      <c r="O24" s="93">
        <f>famplan_unmet_need</f>
        <v>0.496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0.50274895395660368</v>
      </c>
      <c r="M25" s="93">
        <f>(1-food_insecure)*(0.49)+food_insecure*(0.7)</f>
        <v>0.62103999999999993</v>
      </c>
      <c r="N25" s="93">
        <f>(1-food_insecure)*(0.49)+food_insecure*(0.7)</f>
        <v>0.62103999999999993</v>
      </c>
      <c r="O25" s="93">
        <f>(1-food_insecure)*(0.49)+food_insecure*(0.7)</f>
        <v>0.62103999999999993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0.21546383740997305</v>
      </c>
      <c r="M26" s="93">
        <f>(1-food_insecure)*(0.21)+food_insecure*(0.3)</f>
        <v>0.26616000000000001</v>
      </c>
      <c r="N26" s="93">
        <f>(1-food_insecure)*(0.21)+food_insecure*(0.3)</f>
        <v>0.26616000000000001</v>
      </c>
      <c r="O26" s="93">
        <f>(1-food_insecure)*(0.21)+food_insecure*(0.3)</f>
        <v>0.26616000000000001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9.1314701156616163E-2</v>
      </c>
      <c r="M27" s="93">
        <f>(1-food_insecure)*(0.3)</f>
        <v>0.1128</v>
      </c>
      <c r="N27" s="93">
        <f>(1-food_insecure)*(0.3)</f>
        <v>0.1128</v>
      </c>
      <c r="O27" s="93">
        <f>(1-food_insecure)*(0.3)</f>
        <v>0.1128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0.190472507476807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1159115</v>
      </c>
      <c r="C2" s="75">
        <v>1790000</v>
      </c>
      <c r="D2" s="75">
        <v>2731000</v>
      </c>
      <c r="E2" s="75">
        <v>1878000</v>
      </c>
      <c r="F2" s="75">
        <v>1303000</v>
      </c>
      <c r="G2" s="22">
        <f t="shared" ref="G2:G40" si="0">C2+D2+E2+F2</f>
        <v>7702000</v>
      </c>
      <c r="H2" s="22">
        <f t="shared" ref="H2:H40" si="1">(B2 + stillbirth*B2/(1000-stillbirth))/(1-abortion)</f>
        <v>1358258.8357162024</v>
      </c>
      <c r="I2" s="22">
        <f>G2-H2</f>
        <v>6343741.1642837971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1179147</v>
      </c>
      <c r="C3" s="75">
        <v>1843000</v>
      </c>
      <c r="D3" s="75">
        <v>2829000</v>
      </c>
      <c r="E3" s="75">
        <v>1934000</v>
      </c>
      <c r="F3" s="75">
        <v>1344000</v>
      </c>
      <c r="G3" s="22">
        <f t="shared" si="0"/>
        <v>7950000</v>
      </c>
      <c r="H3" s="22">
        <f t="shared" si="1"/>
        <v>1381732.4694773625</v>
      </c>
      <c r="I3" s="22">
        <f t="shared" ref="I3:I15" si="3">G3-H3</f>
        <v>6568267.5305226371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1895000</v>
      </c>
      <c r="D4" s="75">
        <v>2929000</v>
      </c>
      <c r="E4" s="75">
        <v>1992000</v>
      </c>
      <c r="F4" s="75">
        <v>1386000</v>
      </c>
      <c r="G4" s="22">
        <f t="shared" si="0"/>
        <v>8202000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1278072.8062000002</v>
      </c>
      <c r="C5" s="75">
        <v>1947000</v>
      </c>
      <c r="D5" s="75">
        <v>3031000</v>
      </c>
      <c r="E5" s="75">
        <v>2056000</v>
      </c>
      <c r="F5" s="75">
        <v>1429000</v>
      </c>
      <c r="G5" s="22">
        <f t="shared" si="0"/>
        <v>8463000</v>
      </c>
      <c r="H5" s="22">
        <f t="shared" si="1"/>
        <v>1497654.4015992822</v>
      </c>
      <c r="I5" s="22">
        <f t="shared" si="3"/>
        <v>6965345.5984007176</v>
      </c>
    </row>
    <row r="6" spans="1:9" ht="15.75" customHeight="1" x14ac:dyDescent="0.25">
      <c r="A6" s="92" t="str">
        <f t="shared" si="2"/>
        <v/>
      </c>
      <c r="B6" s="74">
        <v>1301100.8318000005</v>
      </c>
      <c r="C6" s="75">
        <v>1999000</v>
      </c>
      <c r="D6" s="75">
        <v>3137000</v>
      </c>
      <c r="E6" s="75">
        <v>2123000</v>
      </c>
      <c r="F6" s="75">
        <v>1474000</v>
      </c>
      <c r="G6" s="22">
        <f t="shared" si="0"/>
        <v>8733000</v>
      </c>
      <c r="H6" s="22">
        <f t="shared" si="1"/>
        <v>1524638.7985230552</v>
      </c>
      <c r="I6" s="22">
        <f t="shared" si="3"/>
        <v>7208361.2014769446</v>
      </c>
    </row>
    <row r="7" spans="1:9" ht="15.75" customHeight="1" x14ac:dyDescent="0.25">
      <c r="A7" s="92" t="str">
        <f t="shared" si="2"/>
        <v/>
      </c>
      <c r="B7" s="74">
        <v>1324187.5319999999</v>
      </c>
      <c r="C7" s="75">
        <v>2051000</v>
      </c>
      <c r="D7" s="75">
        <v>3243000</v>
      </c>
      <c r="E7" s="75">
        <v>2197000</v>
      </c>
      <c r="F7" s="75">
        <v>1520000</v>
      </c>
      <c r="G7" s="22">
        <f t="shared" si="0"/>
        <v>9011000</v>
      </c>
      <c r="H7" s="22">
        <f t="shared" si="1"/>
        <v>1551691.9507419295</v>
      </c>
      <c r="I7" s="22">
        <f t="shared" si="3"/>
        <v>7459308.0492580701</v>
      </c>
    </row>
    <row r="8" spans="1:9" ht="15.75" customHeight="1" x14ac:dyDescent="0.25">
      <c r="A8" s="92" t="str">
        <f t="shared" si="2"/>
        <v/>
      </c>
      <c r="B8" s="74">
        <v>1346731.0279999999</v>
      </c>
      <c r="C8" s="75">
        <v>2102000</v>
      </c>
      <c r="D8" s="75">
        <v>3347000</v>
      </c>
      <c r="E8" s="75">
        <v>2274000</v>
      </c>
      <c r="F8" s="75">
        <v>1565000</v>
      </c>
      <c r="G8" s="22">
        <f t="shared" si="0"/>
        <v>9288000</v>
      </c>
      <c r="H8" s="22">
        <f t="shared" si="1"/>
        <v>1578108.572586986</v>
      </c>
      <c r="I8" s="22">
        <f t="shared" si="3"/>
        <v>7709891.4274130138</v>
      </c>
    </row>
    <row r="9" spans="1:9" ht="15.75" customHeight="1" x14ac:dyDescent="0.25">
      <c r="A9" s="92" t="str">
        <f t="shared" si="2"/>
        <v/>
      </c>
      <c r="B9" s="74">
        <v>1369222.1856000002</v>
      </c>
      <c r="C9" s="75">
        <v>2153000</v>
      </c>
      <c r="D9" s="75">
        <v>3453000</v>
      </c>
      <c r="E9" s="75">
        <v>2356000</v>
      </c>
      <c r="F9" s="75">
        <v>1611000</v>
      </c>
      <c r="G9" s="22">
        <f t="shared" si="0"/>
        <v>9573000</v>
      </c>
      <c r="H9" s="22">
        <f t="shared" si="1"/>
        <v>1604463.8639391693</v>
      </c>
      <c r="I9" s="22">
        <f t="shared" si="3"/>
        <v>7968536.1360608302</v>
      </c>
    </row>
    <row r="10" spans="1:9" ht="15.75" customHeight="1" x14ac:dyDescent="0.25">
      <c r="A10" s="92" t="str">
        <f t="shared" si="2"/>
        <v/>
      </c>
      <c r="B10" s="74">
        <v>1391673.5734000003</v>
      </c>
      <c r="C10" s="75">
        <v>2205000</v>
      </c>
      <c r="D10" s="75">
        <v>3561000</v>
      </c>
      <c r="E10" s="75">
        <v>2444000</v>
      </c>
      <c r="F10" s="75">
        <v>1660000</v>
      </c>
      <c r="G10" s="22">
        <f t="shared" si="0"/>
        <v>9870000</v>
      </c>
      <c r="H10" s="22">
        <f t="shared" si="1"/>
        <v>1630772.5527693899</v>
      </c>
      <c r="I10" s="22">
        <f t="shared" si="3"/>
        <v>8239227.4472306101</v>
      </c>
    </row>
    <row r="11" spans="1:9" ht="15.75" customHeight="1" x14ac:dyDescent="0.25">
      <c r="A11" s="92" t="str">
        <f t="shared" si="2"/>
        <v/>
      </c>
      <c r="B11" s="74">
        <v>1414027.8732000003</v>
      </c>
      <c r="C11" s="75">
        <v>2256000</v>
      </c>
      <c r="D11" s="75">
        <v>3668000</v>
      </c>
      <c r="E11" s="75">
        <v>2536000</v>
      </c>
      <c r="F11" s="75">
        <v>1711000</v>
      </c>
      <c r="G11" s="22">
        <f t="shared" si="0"/>
        <v>10171000</v>
      </c>
      <c r="H11" s="22">
        <f t="shared" si="1"/>
        <v>1656967.4732212855</v>
      </c>
      <c r="I11" s="22">
        <f t="shared" si="3"/>
        <v>8514032.5267787147</v>
      </c>
    </row>
    <row r="12" spans="1:9" ht="15.75" customHeight="1" x14ac:dyDescent="0.25">
      <c r="A12" s="92" t="str">
        <f t="shared" si="2"/>
        <v/>
      </c>
      <c r="B12" s="74">
        <v>1436263.0770000003</v>
      </c>
      <c r="C12" s="75">
        <v>2307000</v>
      </c>
      <c r="D12" s="75">
        <v>3774000</v>
      </c>
      <c r="E12" s="75">
        <v>2631000</v>
      </c>
      <c r="F12" s="75">
        <v>1766000</v>
      </c>
      <c r="G12" s="22">
        <f t="shared" si="0"/>
        <v>10478000</v>
      </c>
      <c r="H12" s="22">
        <f t="shared" si="1"/>
        <v>1683022.8361708638</v>
      </c>
      <c r="I12" s="22">
        <f t="shared" si="3"/>
        <v>8794977.1638291366</v>
      </c>
    </row>
    <row r="13" spans="1:9" ht="15.75" customHeight="1" x14ac:dyDescent="0.25">
      <c r="A13" s="92" t="str">
        <f t="shared" si="2"/>
        <v/>
      </c>
      <c r="B13" s="74">
        <v>1735000</v>
      </c>
      <c r="C13" s="75">
        <v>2635000</v>
      </c>
      <c r="D13" s="75">
        <v>1824000</v>
      </c>
      <c r="E13" s="75">
        <v>1262000</v>
      </c>
      <c r="F13" s="75">
        <v>2.8341603749999996E-2</v>
      </c>
      <c r="G13" s="22">
        <f t="shared" si="0"/>
        <v>5721000.0283416035</v>
      </c>
      <c r="H13" s="22">
        <f t="shared" si="1"/>
        <v>2033084.793111651</v>
      </c>
      <c r="I13" s="22">
        <f t="shared" si="3"/>
        <v>3687915.2352299523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2.8341603749999996E-2</v>
      </c>
    </row>
    <row r="4" spans="1:8" ht="15.75" customHeight="1" x14ac:dyDescent="0.25">
      <c r="B4" s="24" t="s">
        <v>7</v>
      </c>
      <c r="C4" s="76">
        <v>0.25624224809104346</v>
      </c>
    </row>
    <row r="5" spans="1:8" ht="15.75" customHeight="1" x14ac:dyDescent="0.25">
      <c r="B5" s="24" t="s">
        <v>8</v>
      </c>
      <c r="C5" s="76">
        <v>7.5565790862356971E-2</v>
      </c>
    </row>
    <row r="6" spans="1:8" ht="15.75" customHeight="1" x14ac:dyDescent="0.25">
      <c r="B6" s="24" t="s">
        <v>10</v>
      </c>
      <c r="C6" s="76">
        <v>0.12173874644689411</v>
      </c>
    </row>
    <row r="7" spans="1:8" ht="15.75" customHeight="1" x14ac:dyDescent="0.25">
      <c r="B7" s="24" t="s">
        <v>13</v>
      </c>
      <c r="C7" s="76">
        <v>0.10661627211115</v>
      </c>
    </row>
    <row r="8" spans="1:8" ht="15.75" customHeight="1" x14ac:dyDescent="0.25">
      <c r="B8" s="24" t="s">
        <v>14</v>
      </c>
      <c r="C8" s="76">
        <v>5.586659861401653E-3</v>
      </c>
    </row>
    <row r="9" spans="1:8" ht="15.75" customHeight="1" x14ac:dyDescent="0.25">
      <c r="B9" s="24" t="s">
        <v>27</v>
      </c>
      <c r="C9" s="76">
        <v>0.10095910357210687</v>
      </c>
    </row>
    <row r="10" spans="1:8" ht="15.75" customHeight="1" x14ac:dyDescent="0.25">
      <c r="B10" s="24" t="s">
        <v>15</v>
      </c>
      <c r="C10" s="76">
        <v>0.30494957530504696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8.3154461437708604E-2</v>
      </c>
      <c r="D14" s="76">
        <v>8.3154461437708604E-2</v>
      </c>
      <c r="E14" s="76">
        <v>8.7801571573364601E-2</v>
      </c>
      <c r="F14" s="76">
        <v>8.7801571573364601E-2</v>
      </c>
    </row>
    <row r="15" spans="1:8" ht="15.75" customHeight="1" x14ac:dyDescent="0.25">
      <c r="B15" s="24" t="s">
        <v>16</v>
      </c>
      <c r="C15" s="76">
        <v>0.108478990465568</v>
      </c>
      <c r="D15" s="76">
        <v>0.108478990465568</v>
      </c>
      <c r="E15" s="76">
        <v>6.8356729533610106E-2</v>
      </c>
      <c r="F15" s="76">
        <v>6.8356729533610106E-2</v>
      </c>
    </row>
    <row r="16" spans="1:8" ht="15.75" customHeight="1" x14ac:dyDescent="0.25">
      <c r="B16" s="24" t="s">
        <v>17</v>
      </c>
      <c r="C16" s="76">
        <v>2.4507743070925302E-2</v>
      </c>
      <c r="D16" s="76">
        <v>2.4507743070925302E-2</v>
      </c>
      <c r="E16" s="76">
        <v>2.6633945132454401E-2</v>
      </c>
      <c r="F16" s="76">
        <v>2.6633945132454401E-2</v>
      </c>
    </row>
    <row r="17" spans="1:8" ht="15.75" customHeight="1" x14ac:dyDescent="0.25">
      <c r="B17" s="24" t="s">
        <v>18</v>
      </c>
      <c r="C17" s="76">
        <v>6.7456251290408898E-3</v>
      </c>
      <c r="D17" s="76">
        <v>6.7456251290408898E-3</v>
      </c>
      <c r="E17" s="76">
        <v>2.3470129212588498E-2</v>
      </c>
      <c r="F17" s="76">
        <v>2.3470129212588498E-2</v>
      </c>
    </row>
    <row r="18" spans="1:8" ht="15.75" customHeight="1" x14ac:dyDescent="0.25">
      <c r="B18" s="24" t="s">
        <v>19</v>
      </c>
      <c r="C18" s="76">
        <v>0.139917130288225</v>
      </c>
      <c r="D18" s="76">
        <v>0.139917130288225</v>
      </c>
      <c r="E18" s="76">
        <v>0.23814956981918001</v>
      </c>
      <c r="F18" s="76">
        <v>0.23814956981918001</v>
      </c>
    </row>
    <row r="19" spans="1:8" ht="15.75" customHeight="1" x14ac:dyDescent="0.25">
      <c r="B19" s="24" t="s">
        <v>20</v>
      </c>
      <c r="C19" s="76">
        <v>1.3164413106678E-2</v>
      </c>
      <c r="D19" s="76">
        <v>1.3164413106678E-2</v>
      </c>
      <c r="E19" s="76">
        <v>1.9275870860179799E-2</v>
      </c>
      <c r="F19" s="76">
        <v>1.9275870860179799E-2</v>
      </c>
    </row>
    <row r="20" spans="1:8" ht="15.75" customHeight="1" x14ac:dyDescent="0.25">
      <c r="B20" s="24" t="s">
        <v>21</v>
      </c>
      <c r="C20" s="76">
        <v>0.33378403597589407</v>
      </c>
      <c r="D20" s="76">
        <v>0.33378403597589407</v>
      </c>
      <c r="E20" s="76">
        <v>0.19120011966043901</v>
      </c>
      <c r="F20" s="76">
        <v>0.19120011966043901</v>
      </c>
    </row>
    <row r="21" spans="1:8" ht="15.75" customHeight="1" x14ac:dyDescent="0.25">
      <c r="B21" s="24" t="s">
        <v>22</v>
      </c>
      <c r="C21" s="76">
        <v>1.9451623745898899E-2</v>
      </c>
      <c r="D21" s="76">
        <v>1.9451623745898899E-2</v>
      </c>
      <c r="E21" s="76">
        <v>6.0227007087851801E-2</v>
      </c>
      <c r="F21" s="76">
        <v>6.0227007087851801E-2</v>
      </c>
    </row>
    <row r="22" spans="1:8" ht="15.75" customHeight="1" x14ac:dyDescent="0.25">
      <c r="B22" s="24" t="s">
        <v>23</v>
      </c>
      <c r="C22" s="76">
        <v>0.27079597678006129</v>
      </c>
      <c r="D22" s="76">
        <v>0.27079597678006129</v>
      </c>
      <c r="E22" s="76">
        <v>0.28488505712033174</v>
      </c>
      <c r="F22" s="76">
        <v>0.28488505712033174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6.13E-2</v>
      </c>
    </row>
    <row r="27" spans="1:8" ht="15.75" customHeight="1" x14ac:dyDescent="0.25">
      <c r="B27" s="24" t="s">
        <v>39</v>
      </c>
      <c r="C27" s="76">
        <v>1.5E-3</v>
      </c>
    </row>
    <row r="28" spans="1:8" ht="15.75" customHeight="1" x14ac:dyDescent="0.25">
      <c r="B28" s="24" t="s">
        <v>40</v>
      </c>
      <c r="C28" s="76">
        <v>0.113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0.1109</v>
      </c>
    </row>
    <row r="31" spans="1:8" ht="15.75" customHeight="1" x14ac:dyDescent="0.25">
      <c r="B31" s="24" t="s">
        <v>43</v>
      </c>
      <c r="C31" s="76">
        <v>3.15E-2</v>
      </c>
    </row>
    <row r="32" spans="1:8" ht="15.75" customHeight="1" x14ac:dyDescent="0.25">
      <c r="B32" s="24" t="s">
        <v>44</v>
      </c>
      <c r="C32" s="76">
        <v>8.1000000000000013E-3</v>
      </c>
    </row>
    <row r="33" spans="2:3" ht="15.75" customHeight="1" x14ac:dyDescent="0.25">
      <c r="B33" s="24" t="s">
        <v>45</v>
      </c>
      <c r="C33" s="76">
        <v>2.7200000000000002E-2</v>
      </c>
    </row>
    <row r="34" spans="2:3" ht="15.75" customHeight="1" x14ac:dyDescent="0.25">
      <c r="B34" s="24" t="s">
        <v>46</v>
      </c>
      <c r="C34" s="76">
        <v>0.55310000000223514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0.46437559988950278</v>
      </c>
      <c r="D2" s="77">
        <v>0.46700000000000003</v>
      </c>
      <c r="E2" s="77">
        <v>0.43709999999999999</v>
      </c>
      <c r="F2" s="77">
        <v>0.28639999999999999</v>
      </c>
      <c r="G2" s="77">
        <v>0.26769999999999999</v>
      </c>
    </row>
    <row r="3" spans="1:15" ht="15.75" customHeight="1" x14ac:dyDescent="0.25">
      <c r="A3" s="5"/>
      <c r="B3" s="11" t="s">
        <v>118</v>
      </c>
      <c r="C3" s="77">
        <v>0.2177</v>
      </c>
      <c r="D3" s="77">
        <v>0.21760000000000002</v>
      </c>
      <c r="E3" s="77">
        <v>0.2268</v>
      </c>
      <c r="F3" s="77">
        <v>0.24629999999999999</v>
      </c>
      <c r="G3" s="77">
        <v>0.27350000000000002</v>
      </c>
    </row>
    <row r="4" spans="1:15" ht="15.75" customHeight="1" x14ac:dyDescent="0.25">
      <c r="A4" s="5"/>
      <c r="B4" s="11" t="s">
        <v>116</v>
      </c>
      <c r="C4" s="78">
        <v>0.14630000000000001</v>
      </c>
      <c r="D4" s="78">
        <v>0.1464</v>
      </c>
      <c r="E4" s="78">
        <v>0.1709</v>
      </c>
      <c r="F4" s="78">
        <v>0.2402</v>
      </c>
      <c r="G4" s="78">
        <v>0.24809999999999999</v>
      </c>
    </row>
    <row r="5" spans="1:15" ht="15.75" customHeight="1" x14ac:dyDescent="0.25">
      <c r="A5" s="5"/>
      <c r="B5" s="11" t="s">
        <v>119</v>
      </c>
      <c r="C5" s="78">
        <v>0.16879999999999998</v>
      </c>
      <c r="D5" s="78">
        <v>0.16899999999999998</v>
      </c>
      <c r="E5" s="78">
        <v>0.1653</v>
      </c>
      <c r="F5" s="78">
        <v>0.2271</v>
      </c>
      <c r="G5" s="78">
        <v>0.2107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0.77790000000000004</v>
      </c>
      <c r="D8" s="77">
        <v>0.77790000000000004</v>
      </c>
      <c r="E8" s="77">
        <v>0.7387999999999999</v>
      </c>
      <c r="F8" s="77">
        <v>0.76340000000000008</v>
      </c>
      <c r="G8" s="77">
        <v>0.87879999999999991</v>
      </c>
    </row>
    <row r="9" spans="1:15" ht="15.75" customHeight="1" x14ac:dyDescent="0.25">
      <c r="B9" s="7" t="s">
        <v>121</v>
      </c>
      <c r="C9" s="77">
        <v>0.10949999999999999</v>
      </c>
      <c r="D9" s="77">
        <v>0.10949999999999999</v>
      </c>
      <c r="E9" s="77">
        <v>0.158</v>
      </c>
      <c r="F9" s="77">
        <v>0.14859999999999998</v>
      </c>
      <c r="G9" s="77">
        <v>8.5199999999999998E-2</v>
      </c>
    </row>
    <row r="10" spans="1:15" ht="15.75" customHeight="1" x14ac:dyDescent="0.25">
      <c r="B10" s="7" t="s">
        <v>122</v>
      </c>
      <c r="C10" s="78">
        <v>6.480000000000001E-2</v>
      </c>
      <c r="D10" s="78">
        <v>6.480000000000001E-2</v>
      </c>
      <c r="E10" s="78">
        <v>7.2599999999999998E-2</v>
      </c>
      <c r="F10" s="78">
        <v>5.0599999999999999E-2</v>
      </c>
      <c r="G10" s="78">
        <v>2.2499999999999999E-2</v>
      </c>
    </row>
    <row r="11" spans="1:15" ht="15.75" customHeight="1" x14ac:dyDescent="0.25">
      <c r="B11" s="7" t="s">
        <v>123</v>
      </c>
      <c r="C11" s="78">
        <v>4.7899999999999998E-2</v>
      </c>
      <c r="D11" s="78">
        <v>4.7899999999999998E-2</v>
      </c>
      <c r="E11" s="78">
        <v>3.0600000000000002E-2</v>
      </c>
      <c r="F11" s="78">
        <v>3.7400000000000003E-2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0.81311313574999999</v>
      </c>
      <c r="D14" s="79">
        <v>0.80806199841699988</v>
      </c>
      <c r="E14" s="79">
        <v>0.80806199841699988</v>
      </c>
      <c r="F14" s="79">
        <v>0.66652422919499998</v>
      </c>
      <c r="G14" s="79">
        <v>0.66652422919499998</v>
      </c>
      <c r="H14" s="80">
        <v>0.51571</v>
      </c>
      <c r="I14" s="80">
        <v>0.51571</v>
      </c>
      <c r="J14" s="80">
        <v>0.51571</v>
      </c>
      <c r="K14" s="80">
        <v>0.51571</v>
      </c>
      <c r="L14" s="80">
        <v>0.51171</v>
      </c>
      <c r="M14" s="80">
        <v>0.51171</v>
      </c>
      <c r="N14" s="80">
        <v>0.51171</v>
      </c>
      <c r="O14" s="80">
        <v>0.51171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0.32328873022779975</v>
      </c>
      <c r="D15" s="77">
        <f t="shared" si="0"/>
        <v>0.32128042941110518</v>
      </c>
      <c r="E15" s="77">
        <f t="shared" si="0"/>
        <v>0.32128042941110518</v>
      </c>
      <c r="F15" s="77">
        <f t="shared" si="0"/>
        <v>0.26500589186000556</v>
      </c>
      <c r="G15" s="77">
        <f t="shared" si="0"/>
        <v>0.26500589186000556</v>
      </c>
      <c r="H15" s="77">
        <f t="shared" si="0"/>
        <v>0.20504309146598193</v>
      </c>
      <c r="I15" s="77">
        <f t="shared" si="0"/>
        <v>0.20504309146598193</v>
      </c>
      <c r="J15" s="77">
        <f t="shared" si="0"/>
        <v>0.20504309146598193</v>
      </c>
      <c r="K15" s="77">
        <f t="shared" si="0"/>
        <v>0.20504309146598193</v>
      </c>
      <c r="L15" s="77">
        <f t="shared" si="0"/>
        <v>0.20345271632129996</v>
      </c>
      <c r="M15" s="77">
        <f t="shared" si="0"/>
        <v>0.20345271632129996</v>
      </c>
      <c r="N15" s="77">
        <f t="shared" si="0"/>
        <v>0.20345271632129996</v>
      </c>
      <c r="O15" s="77">
        <f t="shared" si="0"/>
        <v>0.20345271632129996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0.75370000000000004</v>
      </c>
      <c r="D2" s="78">
        <v>0.50039999999999996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0.17730000000000001</v>
      </c>
      <c r="D3" s="78">
        <v>0.25969999999999999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3.4099999999999998E-2</v>
      </c>
      <c r="D4" s="78">
        <v>0.21010000000000001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3.4899999999999931E-2</v>
      </c>
      <c r="D5" s="77">
        <f t="shared" ref="D5:G5" si="0">1-SUM(D2:D4)</f>
        <v>2.9800000000000049E-2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0.43140000000000001</v>
      </c>
      <c r="D2" s="28">
        <v>0.43229999999999996</v>
      </c>
      <c r="E2" s="28">
        <v>0.432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6.2100000000000002E-2</v>
      </c>
      <c r="D4" s="28">
        <v>5.7799999999999997E-2</v>
      </c>
      <c r="E4" s="28">
        <v>5.7799999999999997E-2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0.80806199841699988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0.51571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0.51171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0.50039999999999996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65.234999999999999</v>
      </c>
      <c r="D13" s="28">
        <v>62.496000000000002</v>
      </c>
      <c r="E13" s="28">
        <v>60.061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4.8899999999999997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34.033844527775365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44.617032551597681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38.206933042564401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0.15198708897777732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1.0608709777461309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1.0608709777461309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1.0608709777461309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1.0608709777461309</v>
      </c>
      <c r="E13" s="86" t="s">
        <v>201</v>
      </c>
    </row>
    <row r="14" spans="1:5" ht="15.75" customHeight="1" x14ac:dyDescent="0.25">
      <c r="A14" s="11" t="s">
        <v>189</v>
      </c>
      <c r="B14" s="85">
        <v>0.21100000000000002</v>
      </c>
      <c r="C14" s="85">
        <v>0.95</v>
      </c>
      <c r="D14" s="86">
        <v>14.142094420718047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14.142094420718047</v>
      </c>
      <c r="E15" s="86" t="s">
        <v>201</v>
      </c>
    </row>
    <row r="16" spans="1:5" ht="15.75" customHeight="1" x14ac:dyDescent="0.25">
      <c r="A16" s="53" t="s">
        <v>57</v>
      </c>
      <c r="B16" s="85">
        <v>0.35799999999999998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0.19837160627123551</v>
      </c>
      <c r="E17" s="86" t="s">
        <v>201</v>
      </c>
    </row>
    <row r="18" spans="1:5" ht="15.75" customHeight="1" x14ac:dyDescent="0.25">
      <c r="A18" s="53" t="s">
        <v>175</v>
      </c>
      <c r="B18" s="85">
        <v>0.44600000000000001</v>
      </c>
      <c r="C18" s="85">
        <v>0.95</v>
      </c>
      <c r="D18" s="86">
        <v>0.9940340129549281</v>
      </c>
      <c r="E18" s="86" t="s">
        <v>201</v>
      </c>
    </row>
    <row r="19" spans="1:5" ht="15.75" customHeight="1" x14ac:dyDescent="0.25">
      <c r="A19" s="53" t="s">
        <v>174</v>
      </c>
      <c r="B19" s="85">
        <v>0.26100000000000001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1.1278183041003185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24.081186490425257</v>
      </c>
      <c r="E22" s="86" t="s">
        <v>201</v>
      </c>
    </row>
    <row r="23" spans="1:5" ht="15.75" customHeight="1" x14ac:dyDescent="0.25">
      <c r="A23" s="53" t="s">
        <v>34</v>
      </c>
      <c r="B23" s="85">
        <v>0.68700000000000006</v>
      </c>
      <c r="C23" s="85">
        <v>0.95</v>
      </c>
      <c r="D23" s="86">
        <v>4.6291754106690286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20.451035195022747</v>
      </c>
      <c r="E24" s="86" t="s">
        <v>201</v>
      </c>
    </row>
    <row r="25" spans="1:5" ht="15.75" customHeight="1" x14ac:dyDescent="0.25">
      <c r="A25" s="53" t="s">
        <v>87</v>
      </c>
      <c r="B25" s="85">
        <v>0.25600000000000001</v>
      </c>
      <c r="C25" s="85">
        <v>0.95</v>
      </c>
      <c r="D25" s="86">
        <v>20.451016308741842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4.5312261800496501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3.6607681464780271</v>
      </c>
      <c r="E27" s="86" t="s">
        <v>201</v>
      </c>
    </row>
    <row r="28" spans="1:5" ht="15.75" customHeight="1" x14ac:dyDescent="0.25">
      <c r="A28" s="53" t="s">
        <v>84</v>
      </c>
      <c r="B28" s="85">
        <v>0.45899999999999996</v>
      </c>
      <c r="C28" s="85">
        <v>0.95</v>
      </c>
      <c r="D28" s="86">
        <v>0.60913822052963418</v>
      </c>
      <c r="E28" s="86" t="s">
        <v>201</v>
      </c>
    </row>
    <row r="29" spans="1:5" ht="15.75" customHeight="1" x14ac:dyDescent="0.25">
      <c r="A29" s="53" t="s">
        <v>58</v>
      </c>
      <c r="B29" s="85">
        <v>0.26100000000000001</v>
      </c>
      <c r="C29" s="85">
        <v>0.95</v>
      </c>
      <c r="D29" s="86">
        <v>58.881752232190664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186.65797144976466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186.65797144976466</v>
      </c>
      <c r="E31" s="86" t="s">
        <v>201</v>
      </c>
    </row>
    <row r="32" spans="1:5" ht="15.75" customHeight="1" x14ac:dyDescent="0.25">
      <c r="A32" s="53" t="s">
        <v>28</v>
      </c>
      <c r="B32" s="85">
        <v>0.52300000000000002</v>
      </c>
      <c r="C32" s="85">
        <v>0.95</v>
      </c>
      <c r="D32" s="86">
        <v>0.36248454583155937</v>
      </c>
      <c r="E32" s="86" t="s">
        <v>201</v>
      </c>
    </row>
    <row r="33" spans="1:6" ht="15.75" customHeight="1" x14ac:dyDescent="0.25">
      <c r="A33" s="53" t="s">
        <v>83</v>
      </c>
      <c r="B33" s="85">
        <v>0.317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0.45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0.29399999999999998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0.55700000000000005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0.309</v>
      </c>
      <c r="C38" s="85">
        <v>0.95</v>
      </c>
      <c r="D38" s="86">
        <v>1.8837775380830557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0.38644292797246627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2020-08-28T07:19:21Z</dcterms:modified>
</cp:coreProperties>
</file>