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B99EA5B9-F0B9-4EB1-AB1A-87FCA090C45C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<sst xmlns="http://schemas.openxmlformats.org/spreadsheetml/2006/main" count="1113" uniqueCount="272">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</sst>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155329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0.91188728330000002</v>
      </c>
    </row>
    <row r="11" spans="1:3" ht="15" customHeight="1">
      <c r="B11" s="7" t="s">
        <v>108</v>
      </c>
      <c r="C11" s="66">
        <v>0.84200000000000008</v>
      </c>
    </row>
    <row r="12" spans="1:3" ht="15" customHeight="1">
      <c r="B12" s="7" t="s">
        <v>109</v>
      </c>
      <c r="C12" s="66">
        <v>0.87</v>
      </c>
    </row>
    <row r="13" spans="1:3" ht="15" customHeight="1">
      <c r="B13" s="7" t="s">
        <v>110</v>
      </c>
      <c r="C13" s="66">
        <v>0.78099999999999992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3.7400000000000003E-2</v>
      </c>
    </row>
    <row r="24" spans="1:3" ht="15" customHeight="1">
      <c r="B24" s="20" t="s">
        <v>102</v>
      </c>
      <c r="C24" s="67">
        <v>0.53110000000000002</v>
      </c>
    </row>
    <row r="25" spans="1:3" ht="15" customHeight="1">
      <c r="B25" s="20" t="s">
        <v>103</v>
      </c>
      <c r="C25" s="67">
        <v>0.41369999999999996</v>
      </c>
    </row>
    <row r="26" spans="1:3" ht="15" customHeight="1">
      <c r="B26" s="20" t="s">
        <v>104</v>
      </c>
      <c r="C26" s="67">
        <v>1.78E-2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</v>
      </c>
    </row>
    <row r="38" spans="1:5" ht="15" customHeight="1">
      <c r="B38" s="16" t="s">
        <v>91</v>
      </c>
      <c r="C38" s="68">
        <v>4.9000000000000004</v>
      </c>
      <c r="D38" s="17"/>
      <c r="E38" s="18"/>
    </row>
    <row r="39" spans="1:5" ht="15" customHeight="1">
      <c r="B39" s="16" t="s">
        <v>90</v>
      </c>
      <c r="C39" s="68">
        <v>5.7</v>
      </c>
      <c r="D39" s="17"/>
      <c r="E39" s="17"/>
    </row>
    <row r="40" spans="1:5" ht="15" customHeight="1">
      <c r="B40" s="16" t="s">
        <v>171</v>
      </c>
      <c r="C40" s="68">
        <v>0.11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5.4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1.6451898866500001</v>
      </c>
      <c r="D51" s="17"/>
    </row>
    <row r="52" spans="1:4" ht="15" customHeight="1">
      <c r="B52" s="16" t="s">
        <v>125</v>
      </c>
      <c r="C52" s="65">
        <v>1.6034161679199999</v>
      </c>
    </row>
    <row r="53" spans="1:4" ht="15.75" customHeight="1">
      <c r="B53" s="16" t="s">
        <v>126</v>
      </c>
      <c r="C53" s="65">
        <v>1.6034161679199999</v>
      </c>
    </row>
    <row r="54" spans="1:4" ht="15.75" customHeight="1">
      <c r="B54" s="16" t="s">
        <v>127</v>
      </c>
      <c r="C54" s="65">
        <v>1.2944778271799899</v>
      </c>
    </row>
    <row r="55" spans="1:4" ht="15.75" customHeight="1">
      <c r="B55" s="16" t="s">
        <v>128</v>
      </c>
      <c r="C55" s="65">
        <v>1.2944778271799899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0.55699511709464022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1.6451898866500001</v>
      </c>
      <c r="C2" s="26">
        <f>'Baseline year population inputs'!C52</f>
        <v>1.6034161679199999</v>
      </c>
      <c r="D2" s="26">
        <f>'Baseline year population inputs'!C53</f>
        <v>1.6034161679199999</v>
      </c>
      <c r="E2" s="26">
        <f>'Baseline year population inputs'!C54</f>
        <v>1.2944778271799899</v>
      </c>
      <c r="F2" s="26">
        <f>'Baseline year population inputs'!C55</f>
        <v>1.2944778271799899</v>
      </c>
    </row>
    <row r="3" spans="1:6" ht="15.75" customHeight="1">
      <c r="A3" s="3" t="s">
        <v>65</v>
      </c>
      <c r="B3" s="26">
        <f>frac_mam_1month * 2.6</f>
        <v>3.9780000000000003E-2</v>
      </c>
      <c r="C3" s="26">
        <f>frac_mam_1_5months * 2.6</f>
        <v>3.9780000000000003E-2</v>
      </c>
      <c r="D3" s="26">
        <f>frac_mam_6_11months * 2.6</f>
        <v>4.342E-2</v>
      </c>
      <c r="E3" s="26">
        <f>frac_mam_12_23months * 2.6</f>
        <v>1.5453698000000002E-2</v>
      </c>
      <c r="F3" s="26">
        <f>frac_mam_24_59months * 2.6</f>
        <v>1.5226380000000001E-2</v>
      </c>
    </row>
    <row r="4" spans="1:6" ht="15.75" customHeight="1">
      <c r="A4" s="3" t="s">
        <v>66</v>
      </c>
      <c r="B4" s="26">
        <f>frac_sam_1month * 2.6</f>
        <v>0.19006000000000001</v>
      </c>
      <c r="C4" s="26">
        <f>frac_sam_1_5months * 2.6</f>
        <v>0.19006000000000001</v>
      </c>
      <c r="D4" s="26">
        <f>frac_sam_6_11months * 2.6</f>
        <v>0</v>
      </c>
      <c r="E4" s="26">
        <f>frac_sam_12_23months * 2.6</f>
        <v>1.5670330000000003E-2</v>
      </c>
      <c r="F4" s="26">
        <f>frac_sam_24_59months * 2.6</f>
        <v>3.0419999999999996E-2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1.6451898866500001</v>
      </c>
      <c r="D7" s="93">
        <f>diarrhoea_1_5mo</f>
        <v>1.6034161679199999</v>
      </c>
      <c r="E7" s="93">
        <f>diarrhoea_6_11mo</f>
        <v>1.6034161679199999</v>
      </c>
      <c r="F7" s="93">
        <f>diarrhoea_12_23mo</f>
        <v>1.2944778271799899</v>
      </c>
      <c r="G7" s="93">
        <f>diarrhoea_24_59mo</f>
        <v>1.2944778271799899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1.6451898866500001</v>
      </c>
      <c r="D12" s="93">
        <f>diarrhoea_1_5mo</f>
        <v>1.6034161679199999</v>
      </c>
      <c r="E12" s="93">
        <f>diarrhoea_6_11mo</f>
        <v>1.6034161679199999</v>
      </c>
      <c r="F12" s="93">
        <f>diarrhoea_12_23mo</f>
        <v>1.2944778271799899</v>
      </c>
      <c r="G12" s="93">
        <f>diarrhoea_24_59mo</f>
        <v>1.2944778271799899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0.84200000000000008</v>
      </c>
      <c r="I18" s="93">
        <f>frac_PW_health_facility</f>
        <v>0.84200000000000008</v>
      </c>
      <c r="J18" s="93">
        <f>frac_PW_health_facility</f>
        <v>0.84200000000000008</v>
      </c>
      <c r="K18" s="93">
        <f>frac_PW_health_facility</f>
        <v>0.84200000000000008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0.78099999999999992</v>
      </c>
      <c r="M24" s="93">
        <f>famplan_unmet_need</f>
        <v>0.78099999999999992</v>
      </c>
      <c r="N24" s="93">
        <f>famplan_unmet_need</f>
        <v>0.78099999999999992</v>
      </c>
      <c r="O24" s="93">
        <f>famplan_unmet_need</f>
        <v>0.78099999999999992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25211</v>
      </c>
      <c r="C2" s="75">
        <v>86000</v>
      </c>
      <c r="D2" s="75">
        <v>228000</v>
      </c>
      <c r="E2" s="75">
        <v>238000</v>
      </c>
      <c r="F2" s="75">
        <v>242000</v>
      </c>
      <c r="G2" s="22">
        <f t="shared" ref="G2:G40" si="0">C2+D2+E2+F2</f>
        <v>794000</v>
      </c>
      <c r="H2" s="22">
        <f t="shared" ref="H2:H40" si="1">(B2 + stillbirth*B2/(1000-stillbirth))/(1-abortion)</f>
        <v>29135.492579469366</v>
      </c>
      <c r="I2" s="22">
        <f>G2-H2</f>
        <v>764864.50742053066</v>
      </c>
    </row>
    <row r="3" spans="1:9" ht="15.75" customHeight="1">
      <c r="A3" s="92">
        <f t="shared" ref="A3:A40" si="2">IF($A$2+ROW(A3)-2&lt;=end_year,A2+1,"")</f>
        <v>2021</v>
      </c>
      <c r="B3" s="74">
        <v>24788</v>
      </c>
      <c r="C3" s="75">
        <v>83000</v>
      </c>
      <c r="D3" s="75">
        <v>224000</v>
      </c>
      <c r="E3" s="75">
        <v>238000</v>
      </c>
      <c r="F3" s="75">
        <v>241000</v>
      </c>
      <c r="G3" s="22">
        <f t="shared" si="0"/>
        <v>786000</v>
      </c>
      <c r="H3" s="22">
        <f t="shared" si="1"/>
        <v>28646.645910907406</v>
      </c>
      <c r="I3" s="22">
        <f t="shared" ref="I3:I15" si="3">G3-H3</f>
        <v>757353.35408909258</v>
      </c>
    </row>
    <row r="4" spans="1:9" ht="15.75" customHeight="1">
      <c r="A4" s="92">
        <f t="shared" si="2"/>
        <v>2022</v>
      </c>
      <c r="B4" s="74" t="e">
        <v>#N/A</v>
      </c>
      <c r="C4" s="75">
        <v>82000</v>
      </c>
      <c r="D4" s="75">
        <v>218000</v>
      </c>
      <c r="E4" s="75">
        <v>237000</v>
      </c>
      <c r="F4" s="75">
        <v>241000</v>
      </c>
      <c r="G4" s="22">
        <f t="shared" si="0"/>
        <v>778000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32468.314999999988</v>
      </c>
      <c r="C5" s="75">
        <v>83000</v>
      </c>
      <c r="D5" s="75">
        <v>212000</v>
      </c>
      <c r="E5" s="75">
        <v>235000</v>
      </c>
      <c r="F5" s="75">
        <v>239000</v>
      </c>
      <c r="G5" s="22">
        <f t="shared" si="0"/>
        <v>769000</v>
      </c>
      <c r="H5" s="22">
        <f t="shared" si="1"/>
        <v>37522.523928062095</v>
      </c>
      <c r="I5" s="22">
        <f t="shared" si="3"/>
        <v>731477.47607193794</v>
      </c>
    </row>
    <row r="6" spans="1:9" ht="15.75" customHeight="1">
      <c r="A6" s="92" t="str">
        <f t="shared" si="2"/>
        <v/>
      </c>
      <c r="B6" s="74">
        <v>32380.065199999986</v>
      </c>
      <c r="C6" s="75">
        <v>84000</v>
      </c>
      <c r="D6" s="75">
        <v>205000</v>
      </c>
      <c r="E6" s="75">
        <v>234000</v>
      </c>
      <c r="F6" s="75">
        <v>238000</v>
      </c>
      <c r="G6" s="22">
        <f t="shared" si="0"/>
        <v>761000</v>
      </c>
      <c r="H6" s="22">
        <f t="shared" si="1"/>
        <v>37420.536645009473</v>
      </c>
      <c r="I6" s="22">
        <f t="shared" si="3"/>
        <v>723579.46335499058</v>
      </c>
    </row>
    <row r="7" spans="1:9" ht="15.75" customHeight="1">
      <c r="A7" s="92" t="str">
        <f t="shared" si="2"/>
        <v/>
      </c>
      <c r="B7" s="74">
        <v>32282.495999999996</v>
      </c>
      <c r="C7" s="75">
        <v>83000</v>
      </c>
      <c r="D7" s="75">
        <v>197000</v>
      </c>
      <c r="E7" s="75">
        <v>234000</v>
      </c>
      <c r="F7" s="75">
        <v>238000</v>
      </c>
      <c r="G7" s="22">
        <f t="shared" si="0"/>
        <v>752000</v>
      </c>
      <c r="H7" s="22">
        <f t="shared" si="1"/>
        <v>37307.779249325664</v>
      </c>
      <c r="I7" s="22">
        <f t="shared" si="3"/>
        <v>714692.22075067437</v>
      </c>
    </row>
    <row r="8" spans="1:9" ht="15.75" customHeight="1">
      <c r="A8" s="92" t="str">
        <f t="shared" si="2"/>
        <v/>
      </c>
      <c r="B8" s="74">
        <v>31894.401599999994</v>
      </c>
      <c r="C8" s="75">
        <v>83000</v>
      </c>
      <c r="D8" s="75">
        <v>191000</v>
      </c>
      <c r="E8" s="75">
        <v>232000</v>
      </c>
      <c r="F8" s="75">
        <v>237000</v>
      </c>
      <c r="G8" s="22">
        <f t="shared" si="0"/>
        <v>743000</v>
      </c>
      <c r="H8" s="22">
        <f t="shared" si="1"/>
        <v>36859.27179181372</v>
      </c>
      <c r="I8" s="22">
        <f t="shared" si="3"/>
        <v>706140.72820818634</v>
      </c>
    </row>
    <row r="9" spans="1:9" ht="15.75" customHeight="1">
      <c r="A9" s="92" t="str">
        <f t="shared" si="2"/>
        <v/>
      </c>
      <c r="B9" s="74">
        <v>31498.730199999995</v>
      </c>
      <c r="C9" s="75">
        <v>82000</v>
      </c>
      <c r="D9" s="75">
        <v>184000</v>
      </c>
      <c r="E9" s="75">
        <v>232000</v>
      </c>
      <c r="F9" s="75">
        <v>237000</v>
      </c>
      <c r="G9" s="22">
        <f t="shared" si="0"/>
        <v>735000</v>
      </c>
      <c r="H9" s="22">
        <f t="shared" si="1"/>
        <v>36402.007853905336</v>
      </c>
      <c r="I9" s="22">
        <f t="shared" si="3"/>
        <v>698597.99214609468</v>
      </c>
    </row>
    <row r="10" spans="1:9" ht="15.75" customHeight="1">
      <c r="A10" s="92" t="str">
        <f t="shared" si="2"/>
        <v/>
      </c>
      <c r="B10" s="74">
        <v>31104.822799999994</v>
      </c>
      <c r="C10" s="75">
        <v>80000</v>
      </c>
      <c r="D10" s="75">
        <v>178000</v>
      </c>
      <c r="E10" s="75">
        <v>231000</v>
      </c>
      <c r="F10" s="75">
        <v>237000</v>
      </c>
      <c r="G10" s="22">
        <f t="shared" si="0"/>
        <v>726000</v>
      </c>
      <c r="H10" s="22">
        <f t="shared" si="1"/>
        <v>35946.782510614787</v>
      </c>
      <c r="I10" s="22">
        <f t="shared" si="3"/>
        <v>690053.21748938516</v>
      </c>
    </row>
    <row r="11" spans="1:9" ht="15.75" customHeight="1">
      <c r="A11" s="92" t="str">
        <f t="shared" si="2"/>
        <v/>
      </c>
      <c r="B11" s="74">
        <v>30703.69119999999</v>
      </c>
      <c r="C11" s="75">
        <v>79000</v>
      </c>
      <c r="D11" s="75">
        <v>172000</v>
      </c>
      <c r="E11" s="75">
        <v>230000</v>
      </c>
      <c r="F11" s="75">
        <v>237000</v>
      </c>
      <c r="G11" s="22">
        <f t="shared" si="0"/>
        <v>718000</v>
      </c>
      <c r="H11" s="22">
        <f t="shared" si="1"/>
        <v>35483.208405851357</v>
      </c>
      <c r="I11" s="22">
        <f t="shared" si="3"/>
        <v>682516.79159414861</v>
      </c>
    </row>
    <row r="12" spans="1:9" ht="15.75" customHeight="1">
      <c r="A12" s="92" t="str">
        <f t="shared" si="2"/>
        <v/>
      </c>
      <c r="B12" s="74">
        <v>30304.5</v>
      </c>
      <c r="C12" s="75">
        <v>78000</v>
      </c>
      <c r="D12" s="75">
        <v>168000</v>
      </c>
      <c r="E12" s="75">
        <v>226000</v>
      </c>
      <c r="F12" s="75">
        <v>236000</v>
      </c>
      <c r="G12" s="22">
        <f t="shared" si="0"/>
        <v>708000</v>
      </c>
      <c r="H12" s="22">
        <f t="shared" si="1"/>
        <v>35021.876755167563</v>
      </c>
      <c r="I12" s="22">
        <f t="shared" si="3"/>
        <v>672978.12324483239</v>
      </c>
    </row>
    <row r="13" spans="1:9" ht="15.75" customHeight="1">
      <c r="A13" s="92" t="str">
        <f t="shared" si="2"/>
        <v/>
      </c>
      <c r="B13" s="74">
        <v>90000</v>
      </c>
      <c r="C13" s="75">
        <v>230000</v>
      </c>
      <c r="D13" s="75">
        <v>239000</v>
      </c>
      <c r="E13" s="75">
        <v>242000</v>
      </c>
      <c r="F13" s="75">
        <v>6.5810697499999989E-3</v>
      </c>
      <c r="G13" s="22">
        <f t="shared" si="0"/>
        <v>711000.00658106979</v>
      </c>
      <c r="H13" s="22">
        <f t="shared" si="1"/>
        <v>104009.92948126781</v>
      </c>
      <c r="I13" s="22">
        <f t="shared" si="3"/>
        <v>606990.07709980197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6.5810697499999989E-3</v>
      </c>
    </row>
    <row r="4" spans="1:8" ht="15.75" customHeight="1">
      <c r="B4" s="24" t="s">
        <v>7</v>
      </c>
      <c r="C4" s="76">
        <v>3.2989666453113277E-2</v>
      </c>
    </row>
    <row r="5" spans="1:8" ht="15.75" customHeight="1">
      <c r="B5" s="24" t="s">
        <v>8</v>
      </c>
      <c r="C5" s="76">
        <v>2.7585767124560779E-2</v>
      </c>
    </row>
    <row r="6" spans="1:8" ht="15.75" customHeight="1">
      <c r="B6" s="24" t="s">
        <v>10</v>
      </c>
      <c r="C6" s="76">
        <v>8.2511169869548706E-2</v>
      </c>
    </row>
    <row r="7" spans="1:8" ht="15.75" customHeight="1">
      <c r="B7" s="24" t="s">
        <v>13</v>
      </c>
      <c r="C7" s="76">
        <v>0.38330366221074397</v>
      </c>
    </row>
    <row r="8" spans="1:8" ht="15.75" customHeight="1">
      <c r="B8" s="24" t="s">
        <v>14</v>
      </c>
      <c r="C8" s="76">
        <v>1.9954759105698675E-6</v>
      </c>
    </row>
    <row r="9" spans="1:8" ht="15.75" customHeight="1">
      <c r="B9" s="24" t="s">
        <v>27</v>
      </c>
      <c r="C9" s="76">
        <v>0.33932490226458051</v>
      </c>
    </row>
    <row r="10" spans="1:8" ht="15.75" customHeight="1">
      <c r="B10" s="24" t="s">
        <v>15</v>
      </c>
      <c r="C10" s="76">
        <v>0.12770176685154211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5.3263483591187398E-2</v>
      </c>
      <c r="D14" s="76">
        <v>5.3263483591187398E-2</v>
      </c>
      <c r="E14" s="76">
        <v>1.0801454612312401E-2</v>
      </c>
      <c r="F14" s="76">
        <v>1.0801454612312401E-2</v>
      </c>
    </row>
    <row r="15" spans="1:8" ht="15.75" customHeight="1">
      <c r="B15" s="24" t="s">
        <v>16</v>
      </c>
      <c r="C15" s="76">
        <v>7.5794292813555694E-2</v>
      </c>
      <c r="D15" s="76">
        <v>7.5794292813555694E-2</v>
      </c>
      <c r="E15" s="76">
        <v>5.0466171281373803E-2</v>
      </c>
      <c r="F15" s="76">
        <v>5.0466171281373803E-2</v>
      </c>
    </row>
    <row r="16" spans="1:8" ht="15.75" customHeight="1">
      <c r="B16" s="24" t="s">
        <v>17</v>
      </c>
      <c r="C16" s="76">
        <v>2.46267881332899E-2</v>
      </c>
      <c r="D16" s="76">
        <v>2.46267881332899E-2</v>
      </c>
      <c r="E16" s="76">
        <v>2.7752780178784898E-2</v>
      </c>
      <c r="F16" s="76">
        <v>2.7752780178784898E-2</v>
      </c>
    </row>
    <row r="17" spans="1:8" ht="15.75" customHeight="1">
      <c r="B17" s="24" t="s">
        <v>18</v>
      </c>
      <c r="C17" s="76">
        <v>1.1775326809674901E-4</v>
      </c>
      <c r="D17" s="76">
        <v>1.1775326809674901E-4</v>
      </c>
      <c r="E17" s="76">
        <v>3.2121539991963101E-4</v>
      </c>
      <c r="F17" s="76">
        <v>3.2121539991963101E-4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0.145747004730753</v>
      </c>
      <c r="D19" s="76">
        <v>0.145747004730753</v>
      </c>
      <c r="E19" s="76">
        <v>0.16345424125457503</v>
      </c>
      <c r="F19" s="76">
        <v>0.16345424125457503</v>
      </c>
    </row>
    <row r="20" spans="1:8" ht="15.75" customHeight="1">
      <c r="B20" s="24" t="s">
        <v>21</v>
      </c>
      <c r="C20" s="76">
        <v>1.6820162777501601E-4</v>
      </c>
      <c r="D20" s="76">
        <v>1.6820162777501601E-4</v>
      </c>
      <c r="E20" s="76">
        <v>6.2120544260293997E-4</v>
      </c>
      <c r="F20" s="76">
        <v>6.2120544260293997E-4</v>
      </c>
    </row>
    <row r="21" spans="1:8" ht="15.75" customHeight="1">
      <c r="B21" s="24" t="s">
        <v>22</v>
      </c>
      <c r="C21" s="76">
        <v>4.6413877445483503E-2</v>
      </c>
      <c r="D21" s="76">
        <v>4.6413877445483503E-2</v>
      </c>
      <c r="E21" s="76">
        <v>0.17467227538822802</v>
      </c>
      <c r="F21" s="76">
        <v>0.17467227538822802</v>
      </c>
    </row>
    <row r="22" spans="1:8" ht="15.75" customHeight="1">
      <c r="B22" s="24" t="s">
        <v>23</v>
      </c>
      <c r="C22" s="76">
        <v>0.65386859838985878</v>
      </c>
      <c r="D22" s="76">
        <v>0.65386859838985878</v>
      </c>
      <c r="E22" s="76">
        <v>0.57191065644220329</v>
      </c>
      <c r="F22" s="76">
        <v>0.57191065644220329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5.5800000000000002E-2</v>
      </c>
    </row>
    <row r="27" spans="1:8" ht="15.75" customHeight="1">
      <c r="B27" s="24" t="s">
        <v>39</v>
      </c>
      <c r="C27" s="76">
        <v>5.7599999999999998E-2</v>
      </c>
    </row>
    <row r="28" spans="1:8" ht="15.75" customHeight="1">
      <c r="B28" s="24" t="s">
        <v>40</v>
      </c>
      <c r="C28" s="76">
        <v>0.12380000000000001</v>
      </c>
    </row>
    <row r="29" spans="1:8" ht="15.75" customHeight="1">
      <c r="B29" s="24" t="s">
        <v>41</v>
      </c>
      <c r="C29" s="76">
        <v>0.13619999999999999</v>
      </c>
    </row>
    <row r="30" spans="1:8" ht="15.75" customHeight="1">
      <c r="B30" s="24" t="s">
        <v>42</v>
      </c>
      <c r="C30" s="76">
        <v>8.3299999999999999E-2</v>
      </c>
    </row>
    <row r="31" spans="1:8" ht="15.75" customHeight="1">
      <c r="B31" s="24" t="s">
        <v>43</v>
      </c>
      <c r="C31" s="76">
        <v>6.6000000000000003E-2</v>
      </c>
    </row>
    <row r="32" spans="1:8" ht="15.75" customHeight="1">
      <c r="B32" s="24" t="s">
        <v>44</v>
      </c>
      <c r="C32" s="76">
        <v>0.13</v>
      </c>
    </row>
    <row r="33" spans="2:3" ht="15.75" customHeight="1">
      <c r="B33" s="24" t="s">
        <v>45</v>
      </c>
      <c r="C33" s="76">
        <v>0.1246</v>
      </c>
    </row>
    <row r="34" spans="2:3" ht="15.75" customHeight="1">
      <c r="B34" s="24" t="s">
        <v>46</v>
      </c>
      <c r="C34" s="76">
        <v>0.22269999999776485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0.79402258467933484</v>
      </c>
      <c r="D2" s="77">
        <v>0.79370000000000007</v>
      </c>
      <c r="E2" s="77">
        <v>0.78569999999999995</v>
      </c>
      <c r="F2" s="77">
        <v>0.75769999999999993</v>
      </c>
      <c r="G2" s="77">
        <v>0.8367</v>
      </c>
    </row>
    <row r="3" spans="1:15" ht="15.75" customHeight="1">
      <c r="A3" s="5"/>
      <c r="B3" s="11" t="s">
        <v>118</v>
      </c>
      <c r="C3" s="77">
        <v>4.82E-2</v>
      </c>
      <c r="D3" s="77">
        <v>4.82E-2</v>
      </c>
      <c r="E3" s="77">
        <v>0.11800000000000001</v>
      </c>
      <c r="F3" s="77">
        <v>0.10679999999999999</v>
      </c>
      <c r="G3" s="77">
        <v>0.1024</v>
      </c>
    </row>
    <row r="4" spans="1:15" ht="15.75" customHeight="1">
      <c r="A4" s="5"/>
      <c r="B4" s="11" t="s">
        <v>116</v>
      </c>
      <c r="C4" s="78">
        <v>7.4200000000000002E-2</v>
      </c>
      <c r="D4" s="78">
        <v>7.4200000000000002E-2</v>
      </c>
      <c r="E4" s="78">
        <v>7.22E-2</v>
      </c>
      <c r="F4" s="78">
        <v>7.5600000000000001E-2</v>
      </c>
      <c r="G4" s="78">
        <v>3.5099999999999999E-2</v>
      </c>
    </row>
    <row r="5" spans="1:15" ht="15.75" customHeight="1">
      <c r="A5" s="5"/>
      <c r="B5" s="11" t="s">
        <v>119</v>
      </c>
      <c r="C5" s="78">
        <v>8.3800000000000013E-2</v>
      </c>
      <c r="D5" s="78">
        <v>8.3900000000000002E-2</v>
      </c>
      <c r="E5" s="78">
        <v>2.41E-2</v>
      </c>
      <c r="F5" s="78">
        <v>0.06</v>
      </c>
      <c r="G5" s="78">
        <v>2.58E-2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0.77590000000000003</v>
      </c>
      <c r="D8" s="77">
        <v>0.77590000000000003</v>
      </c>
      <c r="E8" s="77">
        <v>0.96140000000000003</v>
      </c>
      <c r="F8" s="77">
        <v>0.94909999999999994</v>
      </c>
      <c r="G8" s="77">
        <v>0.93689999999999996</v>
      </c>
    </row>
    <row r="9" spans="1:15" ht="15.75" customHeight="1">
      <c r="B9" s="7" t="s">
        <v>121</v>
      </c>
      <c r="C9" s="77">
        <v>0.1358</v>
      </c>
      <c r="D9" s="77">
        <v>0.1358</v>
      </c>
      <c r="E9" s="77">
        <v>2.1899999999999999E-2</v>
      </c>
      <c r="F9" s="77">
        <v>3.9E-2</v>
      </c>
      <c r="G9" s="77">
        <v>4.5599999999999995E-2</v>
      </c>
    </row>
    <row r="10" spans="1:15" ht="15.75" customHeight="1">
      <c r="B10" s="7" t="s">
        <v>122</v>
      </c>
      <c r="C10" s="78">
        <v>1.5300000000000001E-2</v>
      </c>
      <c r="D10" s="78">
        <v>1.5300000000000001E-2</v>
      </c>
      <c r="E10" s="78">
        <v>1.67E-2</v>
      </c>
      <c r="F10" s="78">
        <v>5.9437300000000004E-3</v>
      </c>
      <c r="G10" s="78">
        <v>5.8563E-3</v>
      </c>
    </row>
    <row r="11" spans="1:15" ht="15.75" customHeight="1">
      <c r="B11" s="7" t="s">
        <v>123</v>
      </c>
      <c r="C11" s="78">
        <v>7.3099999999999998E-2</v>
      </c>
      <c r="D11" s="78">
        <v>7.3099999999999998E-2</v>
      </c>
      <c r="E11" s="78">
        <v>0</v>
      </c>
      <c r="F11" s="78">
        <v>6.0270500000000008E-3</v>
      </c>
      <c r="G11" s="78">
        <v>1.1699999999999999E-2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0.41136791174999998</v>
      </c>
      <c r="D14" s="79">
        <v>0.41779542736700004</v>
      </c>
      <c r="E14" s="79">
        <v>0.41779542736700004</v>
      </c>
      <c r="F14" s="79">
        <v>0.21947022780400002</v>
      </c>
      <c r="G14" s="79">
        <v>0.21947022780400002</v>
      </c>
      <c r="H14" s="80">
        <v>0.29799999999999999</v>
      </c>
      <c r="I14" s="80">
        <v>0.29799999999999999</v>
      </c>
      <c r="J14" s="80">
        <v>0.29799999999999999</v>
      </c>
      <c r="K14" s="80">
        <v>0.29799999999999999</v>
      </c>
      <c r="L14" s="80">
        <v>0.29414000000000001</v>
      </c>
      <c r="M14" s="80">
        <v>0.29414000000000001</v>
      </c>
      <c r="N14" s="80">
        <v>0.29414000000000001</v>
      </c>
      <c r="O14" s="80">
        <v>0.29414000000000001</v>
      </c>
    </row>
    <row r="15" spans="1:15" ht="15.75" customHeight="1">
      <c r="B15" s="16" t="s">
        <v>68</v>
      </c>
      <c r="C15" s="77">
        <f t="shared" ref="C15:O15" si="0">iron_deficiency_anaemia*C14</f>
        <v>0.22912991817416886</v>
      </c>
      <c r="D15" s="77">
        <f t="shared" si="0"/>
        <v>0.23271001298788743</v>
      </c>
      <c r="E15" s="77">
        <f t="shared" si="0"/>
        <v>0.23271001298788743</v>
      </c>
      <c r="F15" s="77">
        <f t="shared" si="0"/>
        <v>0.12224384523447636</v>
      </c>
      <c r="G15" s="77">
        <f t="shared" si="0"/>
        <v>0.12224384523447636</v>
      </c>
      <c r="H15" s="77">
        <f t="shared" si="0"/>
        <v>0.16598454489420278</v>
      </c>
      <c r="I15" s="77">
        <f t="shared" si="0"/>
        <v>0.16598454489420278</v>
      </c>
      <c r="J15" s="77">
        <f t="shared" si="0"/>
        <v>0.16598454489420278</v>
      </c>
      <c r="K15" s="77">
        <f t="shared" si="0"/>
        <v>0.16598454489420278</v>
      </c>
      <c r="L15" s="77">
        <f t="shared" si="0"/>
        <v>0.16383454374221748</v>
      </c>
      <c r="M15" s="77">
        <f t="shared" si="0"/>
        <v>0.16383454374221748</v>
      </c>
      <c r="N15" s="77">
        <f t="shared" si="0"/>
        <v>0.16383454374221748</v>
      </c>
      <c r="O15" s="77">
        <f t="shared" si="0"/>
        <v>0.16383454374221748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0.29260000000000003</v>
      </c>
      <c r="D2" s="78">
        <v>0.15509999999999999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0.28809999999999997</v>
      </c>
      <c r="D3" s="78">
        <v>0.27550000000000002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0.29420000000000002</v>
      </c>
      <c r="D4" s="78">
        <v>0.2848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0.12509999999999999</v>
      </c>
      <c r="D5" s="77">
        <f t="shared" ref="D5:G5" si="0">1-SUM(D2:D4)</f>
        <v>0.28459999999999996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8.8400000000000006E-2</v>
      </c>
      <c r="D2" s="28">
        <v>8.8099999999999998E-2</v>
      </c>
      <c r="E2" s="28">
        <v>8.7799999999999989E-2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2.3248089999999999E-2</v>
      </c>
      <c r="D4" s="28">
        <v>2.3244569999999999E-2</v>
      </c>
      <c r="E4" s="28">
        <v>2.3244569999999999E-2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0.41779542736700004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0.29799999999999999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0.29414000000000001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0.15509999999999999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5.952</v>
      </c>
      <c r="D13" s="28">
        <v>5.7889999999999997</v>
      </c>
      <c r="E13" s="28">
        <v>5.6550000000000002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62.267198925302971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39.975115048626499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480.84054251477158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7.5977498652403259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1.5745807631083883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1.5745807631083883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1.5745807631083883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1.5745807631083883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13.107414492422405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13.107414492422405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0.81418029231775391</v>
      </c>
      <c r="E17" s="86" t="s">
        <v>201</v>
      </c>
    </row>
    <row r="18" spans="1:5" ht="15.75" customHeight="1">
      <c r="A18" s="53" t="s">
        <v>175</v>
      </c>
      <c r="B18" s="85">
        <v>0.125</v>
      </c>
      <c r="C18" s="85">
        <v>0.95</v>
      </c>
      <c r="D18" s="86">
        <v>11.065100889871365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79.90136660715082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22.669145438411167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4.3388595676177415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18.641484890005319</v>
      </c>
      <c r="E24" s="86" t="s">
        <v>201</v>
      </c>
    </row>
    <row r="25" spans="1:5" ht="15.75" customHeight="1">
      <c r="A25" s="53" t="s">
        <v>87</v>
      </c>
      <c r="B25" s="85">
        <v>0.4</v>
      </c>
      <c r="C25" s="85">
        <v>0.95</v>
      </c>
      <c r="D25" s="86">
        <v>18.673074583845779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5.4332620627330765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7.9566609166760616</v>
      </c>
      <c r="E27" s="86" t="s">
        <v>201</v>
      </c>
    </row>
    <row r="28" spans="1:5" ht="15.75" customHeight="1">
      <c r="A28" s="53" t="s">
        <v>84</v>
      </c>
      <c r="B28" s="85">
        <v>0.36299999999999999</v>
      </c>
      <c r="C28" s="85">
        <v>0.95</v>
      </c>
      <c r="D28" s="86">
        <v>0.93659454593280866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123.32014378516119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292.168427613039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292.168427613039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1.7579636017261002</v>
      </c>
      <c r="E32" s="86" t="s">
        <v>201</v>
      </c>
    </row>
    <row r="33" spans="1:6" ht="15.75" customHeight="1">
      <c r="A33" s="53" t="s">
        <v>83</v>
      </c>
      <c r="B33" s="85">
        <v>0.97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0.19600000000000001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0.95400000000000007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0.96099999999999997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0.91500000000000004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2.0603581891635803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1.77908580784054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2020-08-28T07:40:17Z</dcterms:modified>
</cp:coreProperties>
</file>