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A71C19B-AFE7-4B43-8FE1-D30F7EBAD3C0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<sst xmlns="http://schemas.openxmlformats.org/spreadsheetml/2006/main" count="1113" uniqueCount="272">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</sst>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730414</v>
      </c>
    </row>
    <row r="8" spans="1:3" ht="15" customHeight="1">
      <c r="B8" s="7" t="s">
        <v>106</v>
      </c>
      <c r="C8" s="66">
        <v>0.23600000000000002</v>
      </c>
    </row>
    <row r="9" spans="1:3" ht="15" customHeight="1">
      <c r="B9" s="9" t="s">
        <v>107</v>
      </c>
      <c r="C9" s="67">
        <v>0.99900000000000011</v>
      </c>
    </row>
    <row r="10" spans="1:3" ht="15" customHeight="1">
      <c r="B10" s="9" t="s">
        <v>105</v>
      </c>
      <c r="C10" s="67">
        <v>9.845620155334471E-2</v>
      </c>
    </row>
    <row r="11" spans="1:3" ht="15" customHeight="1">
      <c r="B11" s="7" t="s">
        <v>108</v>
      </c>
      <c r="C11" s="66">
        <v>0.38100000000000001</v>
      </c>
    </row>
    <row r="12" spans="1:3" ht="15" customHeight="1">
      <c r="B12" s="7" t="s">
        <v>109</v>
      </c>
      <c r="C12" s="66">
        <v>0.29799999999999999</v>
      </c>
    </row>
    <row r="13" spans="1:3" ht="15" customHeight="1">
      <c r="B13" s="7" t="s">
        <v>110</v>
      </c>
      <c r="C13" s="66">
        <v>0.71299999999999997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0.10980000000000001</v>
      </c>
    </row>
    <row r="24" spans="1:3" ht="15" customHeight="1">
      <c r="B24" s="20" t="s">
        <v>102</v>
      </c>
      <c r="C24" s="67">
        <v>0.4572</v>
      </c>
    </row>
    <row r="25" spans="1:3" ht="15" customHeight="1">
      <c r="B25" s="20" t="s">
        <v>103</v>
      </c>
      <c r="C25" s="67">
        <v>0.30829999999999996</v>
      </c>
    </row>
    <row r="26" spans="1:3" ht="15" customHeight="1">
      <c r="B26" s="20" t="s">
        <v>104</v>
      </c>
      <c r="C26" s="67">
        <v>0.12469999999999999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7.8E-2</v>
      </c>
    </row>
    <row r="31" spans="1:3" ht="14.25" customHeight="1">
      <c r="B31" s="30" t="s">
        <v>77</v>
      </c>
      <c r="C31" s="69">
        <v>0.14899999999999999</v>
      </c>
    </row>
    <row r="32" spans="1:3" ht="14.25" customHeight="1">
      <c r="B32" s="30" t="s">
        <v>78</v>
      </c>
      <c r="C32" s="69">
        <v>0.55500000000000005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41.5</v>
      </c>
    </row>
    <row r="38" spans="1:5" ht="15" customHeight="1">
      <c r="B38" s="16" t="s">
        <v>91</v>
      </c>
      <c r="C38" s="68">
        <v>87.6</v>
      </c>
      <c r="D38" s="17"/>
      <c r="E38" s="18"/>
    </row>
    <row r="39" spans="1:5" ht="15" customHeight="1">
      <c r="B39" s="16" t="s">
        <v>90</v>
      </c>
      <c r="C39" s="68">
        <v>121.5</v>
      </c>
      <c r="D39" s="17"/>
      <c r="E39" s="17"/>
    </row>
    <row r="40" spans="1:5" ht="15" customHeight="1">
      <c r="B40" s="16" t="s">
        <v>171</v>
      </c>
      <c r="C40" s="68">
        <v>8.82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34.4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2.0199999999999999E-2</v>
      </c>
      <c r="D45" s="17"/>
    </row>
    <row r="46" spans="1:5" ht="15.75" customHeight="1">
      <c r="B46" s="16" t="s">
        <v>11</v>
      </c>
      <c r="C46" s="67">
        <v>0.1056</v>
      </c>
      <c r="D46" s="17"/>
    </row>
    <row r="47" spans="1:5" ht="15.75" customHeight="1">
      <c r="B47" s="16" t="s">
        <v>12</v>
      </c>
      <c r="C47" s="67">
        <v>0.25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0.62419999999999998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4.9402544376774973</v>
      </c>
      <c r="D51" s="17"/>
    </row>
    <row r="52" spans="1:4" ht="15" customHeight="1">
      <c r="B52" s="16" t="s">
        <v>125</v>
      </c>
      <c r="C52" s="65">
        <v>4.5560554072399899</v>
      </c>
    </row>
    <row r="53" spans="1:4" ht="15.75" customHeight="1">
      <c r="B53" s="16" t="s">
        <v>126</v>
      </c>
      <c r="C53" s="65">
        <v>4.5560554072399899</v>
      </c>
    </row>
    <row r="54" spans="1:4" ht="15.75" customHeight="1">
      <c r="B54" s="16" t="s">
        <v>127</v>
      </c>
      <c r="C54" s="65">
        <v>3.0473284450700002</v>
      </c>
    </row>
    <row r="55" spans="1:4" ht="15.75" customHeight="1">
      <c r="B55" s="16" t="s">
        <v>128</v>
      </c>
      <c r="C55" s="65">
        <v>3.0473284450700002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0.44643717778849318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4.9402544376774973</v>
      </c>
      <c r="C2" s="26">
        <f>'Baseline year population inputs'!C52</f>
        <v>4.5560554072399899</v>
      </c>
      <c r="D2" s="26">
        <f>'Baseline year population inputs'!C53</f>
        <v>4.5560554072399899</v>
      </c>
      <c r="E2" s="26">
        <f>'Baseline year population inputs'!C54</f>
        <v>3.0473284450700002</v>
      </c>
      <c r="F2" s="26">
        <f>'Baseline year population inputs'!C55</f>
        <v>3.0473284450700002</v>
      </c>
    </row>
    <row r="3" spans="1:6" ht="15.75" customHeight="1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0.23633999999999999</v>
      </c>
      <c r="E3" s="26">
        <f>frac_mam_12_23months * 2.6</f>
        <v>0.26832</v>
      </c>
      <c r="F3" s="26">
        <f>frac_mam_24_59months * 2.6</f>
        <v>8.7359999999999993E-2</v>
      </c>
    </row>
    <row r="4" spans="1:6" ht="15.75" customHeight="1">
      <c r="A4" s="3" t="s">
        <v>66</v>
      </c>
      <c r="B4" s="26">
        <f>frac_sam_1month * 2.6</f>
        <v>3.3800000000000004E-2</v>
      </c>
      <c r="C4" s="26">
        <f>frac_sam_1_5months * 2.6</f>
        <v>3.3800000000000004E-2</v>
      </c>
      <c r="D4" s="26">
        <f>frac_sam_6_11months * 2.6</f>
        <v>7.9820000000000002E-2</v>
      </c>
      <c r="E4" s="26">
        <f>frac_sam_12_23months * 2.6</f>
        <v>8.6059999999999998E-2</v>
      </c>
      <c r="F4" s="26">
        <f>frac_sam_24_59months * 2.6</f>
        <v>3.3020000000000001E-2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0.23600000000000002</v>
      </c>
      <c r="E2" s="93">
        <f>food_insecure</f>
        <v>0.23600000000000002</v>
      </c>
      <c r="F2" s="93">
        <f>food_insecure</f>
        <v>0.23600000000000002</v>
      </c>
      <c r="G2" s="93">
        <f>food_insecure</f>
        <v>0.23600000000000002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0.23600000000000002</v>
      </c>
      <c r="F5" s="93">
        <f>food_insecure</f>
        <v>0.23600000000000002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4.9402544376774973</v>
      </c>
      <c r="D7" s="93">
        <f>diarrhoea_1_5mo</f>
        <v>4.5560554072399899</v>
      </c>
      <c r="E7" s="93">
        <f>diarrhoea_6_11mo</f>
        <v>4.5560554072399899</v>
      </c>
      <c r="F7" s="93">
        <f>diarrhoea_12_23mo</f>
        <v>3.0473284450700002</v>
      </c>
      <c r="G7" s="93">
        <f>diarrhoea_24_59mo</f>
        <v>3.0473284450700002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0.23600000000000002</v>
      </c>
      <c r="F8" s="93">
        <f>food_insecure</f>
        <v>0.23600000000000002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4.9402544376774973</v>
      </c>
      <c r="D12" s="93">
        <f>diarrhoea_1_5mo</f>
        <v>4.5560554072399899</v>
      </c>
      <c r="E12" s="93">
        <f>diarrhoea_6_11mo</f>
        <v>4.5560554072399899</v>
      </c>
      <c r="F12" s="93">
        <f>diarrhoea_12_23mo</f>
        <v>3.0473284450700002</v>
      </c>
      <c r="G12" s="93">
        <f>diarrhoea_24_59mo</f>
        <v>3.0473284450700002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0.23600000000000002</v>
      </c>
      <c r="I15" s="93">
        <f>food_insecure</f>
        <v>0.23600000000000002</v>
      </c>
      <c r="J15" s="93">
        <f>food_insecure</f>
        <v>0.23600000000000002</v>
      </c>
      <c r="K15" s="93">
        <f>food_insecure</f>
        <v>0.23600000000000002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0.38100000000000001</v>
      </c>
      <c r="I18" s="93">
        <f>frac_PW_health_facility</f>
        <v>0.38100000000000001</v>
      </c>
      <c r="J18" s="93">
        <f>frac_PW_health_facility</f>
        <v>0.38100000000000001</v>
      </c>
      <c r="K18" s="93">
        <f>frac_PW_health_facility</f>
        <v>0.38100000000000001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0.71299999999999997</v>
      </c>
      <c r="M24" s="93">
        <f>famplan_unmet_need</f>
        <v>0.71299999999999997</v>
      </c>
      <c r="N24" s="93">
        <f>famplan_unmet_need</f>
        <v>0.71299999999999997</v>
      </c>
      <c r="O24" s="93">
        <f>famplan_unmet_need</f>
        <v>0.71299999999999997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0.48643697188987733</v>
      </c>
      <c r="M25" s="93">
        <f>(1-food_insecure)*(0.49)+food_insecure*(0.7)</f>
        <v>0.53956000000000004</v>
      </c>
      <c r="N25" s="93">
        <f>(1-food_insecure)*(0.49)+food_insecure*(0.7)</f>
        <v>0.53956000000000004</v>
      </c>
      <c r="O25" s="93">
        <f>(1-food_insecure)*(0.49)+food_insecure*(0.7)</f>
        <v>0.53956000000000004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0.20847298795280458</v>
      </c>
      <c r="M26" s="93">
        <f>(1-food_insecure)*(0.21)+food_insecure*(0.3)</f>
        <v>0.23124</v>
      </c>
      <c r="N26" s="93">
        <f>(1-food_insecure)*(0.21)+food_insecure*(0.3)</f>
        <v>0.23124</v>
      </c>
      <c r="O26" s="93">
        <f>(1-food_insecure)*(0.21)+food_insecure*(0.3)</f>
        <v>0.23124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0.20663383860397339</v>
      </c>
      <c r="M27" s="93">
        <f>(1-food_insecure)*(0.3)</f>
        <v>0.22919999999999999</v>
      </c>
      <c r="N27" s="93">
        <f>(1-food_insecure)*(0.3)</f>
        <v>0.22919999999999999</v>
      </c>
      <c r="O27" s="93">
        <f>(1-food_insecure)*(0.3)</f>
        <v>0.22919999999999999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9.845620155334471E-2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172218</v>
      </c>
      <c r="C2" s="75">
        <v>293000</v>
      </c>
      <c r="D2" s="75">
        <v>430000</v>
      </c>
      <c r="E2" s="75">
        <v>275000</v>
      </c>
      <c r="F2" s="75">
        <v>182000</v>
      </c>
      <c r="G2" s="22">
        <f t="shared" ref="G2:G40" si="0">C2+D2+E2+F2</f>
        <v>1180000</v>
      </c>
      <c r="H2" s="22">
        <f t="shared" ref="H2:H40" si="1">(B2 + stillbirth*B2/(1000-stillbirth))/(1-abortion)</f>
        <v>205003.85681227324</v>
      </c>
      <c r="I2" s="22">
        <f>G2-H2</f>
        <v>974996.14318772673</v>
      </c>
    </row>
    <row r="3" spans="1:9" ht="15.75" customHeight="1">
      <c r="A3" s="92">
        <f t="shared" ref="A3:A40" si="2">IF($A$2+ROW(A3)-2&lt;=end_year,A2+1,"")</f>
        <v>2021</v>
      </c>
      <c r="B3" s="74">
        <v>176709</v>
      </c>
      <c r="C3" s="75">
        <v>299000</v>
      </c>
      <c r="D3" s="75">
        <v>449000</v>
      </c>
      <c r="E3" s="75">
        <v>283000</v>
      </c>
      <c r="F3" s="75">
        <v>188000</v>
      </c>
      <c r="G3" s="22">
        <f t="shared" si="0"/>
        <v>1219000</v>
      </c>
      <c r="H3" s="22">
        <f t="shared" si="1"/>
        <v>210349.8271576722</v>
      </c>
      <c r="I3" s="22">
        <f t="shared" ref="I3:I15" si="3">G3-H3</f>
        <v>1008650.1728423277</v>
      </c>
    </row>
    <row r="4" spans="1:9" ht="15.75" customHeight="1">
      <c r="A4" s="92">
        <f t="shared" si="2"/>
        <v>2022</v>
      </c>
      <c r="B4" s="74" t="e">
        <v>#N/A</v>
      </c>
      <c r="C4" s="75">
        <v>305000</v>
      </c>
      <c r="D4" s="75">
        <v>467000</v>
      </c>
      <c r="E4" s="75">
        <v>292000</v>
      </c>
      <c r="F4" s="75">
        <v>194000</v>
      </c>
      <c r="G4" s="22">
        <f t="shared" si="0"/>
        <v>1258000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178498.12479999996</v>
      </c>
      <c r="C5" s="75">
        <v>310000</v>
      </c>
      <c r="D5" s="75">
        <v>486000</v>
      </c>
      <c r="E5" s="75">
        <v>301000</v>
      </c>
      <c r="F5" s="75">
        <v>200000</v>
      </c>
      <c r="G5" s="22">
        <f t="shared" si="0"/>
        <v>1297000</v>
      </c>
      <c r="H5" s="22">
        <f t="shared" si="1"/>
        <v>212479.55508575452</v>
      </c>
      <c r="I5" s="22">
        <f t="shared" si="3"/>
        <v>1084520.4449142455</v>
      </c>
    </row>
    <row r="6" spans="1:9" ht="15.75" customHeight="1">
      <c r="A6" s="92" t="str">
        <f t="shared" si="2"/>
        <v/>
      </c>
      <c r="B6" s="74">
        <v>181586.00459999993</v>
      </c>
      <c r="C6" s="75">
        <v>314000</v>
      </c>
      <c r="D6" s="75">
        <v>505000</v>
      </c>
      <c r="E6" s="75">
        <v>311000</v>
      </c>
      <c r="F6" s="75">
        <v>207000</v>
      </c>
      <c r="G6" s="22">
        <f t="shared" si="0"/>
        <v>1337000</v>
      </c>
      <c r="H6" s="22">
        <f t="shared" si="1"/>
        <v>216155.28740393673</v>
      </c>
      <c r="I6" s="22">
        <f t="shared" si="3"/>
        <v>1120844.7125960633</v>
      </c>
    </row>
    <row r="7" spans="1:9" ht="15.75" customHeight="1">
      <c r="A7" s="92" t="str">
        <f t="shared" si="2"/>
        <v/>
      </c>
      <c r="B7" s="74">
        <v>184732.29500000001</v>
      </c>
      <c r="C7" s="75">
        <v>319000</v>
      </c>
      <c r="D7" s="75">
        <v>523000</v>
      </c>
      <c r="E7" s="75">
        <v>324000</v>
      </c>
      <c r="F7" s="75">
        <v>213000</v>
      </c>
      <c r="G7" s="22">
        <f t="shared" si="0"/>
        <v>1379000</v>
      </c>
      <c r="H7" s="22">
        <f t="shared" si="1"/>
        <v>219900.55019093605</v>
      </c>
      <c r="I7" s="22">
        <f t="shared" si="3"/>
        <v>1159099.4498090639</v>
      </c>
    </row>
    <row r="8" spans="1:9" ht="15.75" customHeight="1">
      <c r="A8" s="92" t="str">
        <f t="shared" si="2"/>
        <v/>
      </c>
      <c r="B8" s="74">
        <v>186966.78480000002</v>
      </c>
      <c r="C8" s="75">
        <v>323000</v>
      </c>
      <c r="D8" s="75">
        <v>538000</v>
      </c>
      <c r="E8" s="75">
        <v>336000</v>
      </c>
      <c r="F8" s="75">
        <v>221000</v>
      </c>
      <c r="G8" s="22">
        <f t="shared" si="0"/>
        <v>1418000</v>
      </c>
      <c r="H8" s="22">
        <f t="shared" si="1"/>
        <v>222560.42910607666</v>
      </c>
      <c r="I8" s="22">
        <f t="shared" si="3"/>
        <v>1195439.5708939233</v>
      </c>
    </row>
    <row r="9" spans="1:9" ht="15.75" customHeight="1">
      <c r="A9" s="92" t="str">
        <f t="shared" si="2"/>
        <v/>
      </c>
      <c r="B9" s="74">
        <v>189148.57960000003</v>
      </c>
      <c r="C9" s="75">
        <v>326000</v>
      </c>
      <c r="D9" s="75">
        <v>552000</v>
      </c>
      <c r="E9" s="75">
        <v>351000</v>
      </c>
      <c r="F9" s="75">
        <v>227000</v>
      </c>
      <c r="G9" s="22">
        <f t="shared" si="0"/>
        <v>1456000</v>
      </c>
      <c r="H9" s="22">
        <f t="shared" si="1"/>
        <v>225157.5812549401</v>
      </c>
      <c r="I9" s="22">
        <f t="shared" si="3"/>
        <v>1230842.41874506</v>
      </c>
    </row>
    <row r="10" spans="1:9" ht="15.75" customHeight="1">
      <c r="A10" s="92" t="str">
        <f t="shared" si="2"/>
        <v/>
      </c>
      <c r="B10" s="74">
        <v>191276.64320000005</v>
      </c>
      <c r="C10" s="75">
        <v>330000</v>
      </c>
      <c r="D10" s="75">
        <v>566000</v>
      </c>
      <c r="E10" s="75">
        <v>367000</v>
      </c>
      <c r="F10" s="75">
        <v>235000</v>
      </c>
      <c r="G10" s="22">
        <f t="shared" si="0"/>
        <v>1498000</v>
      </c>
      <c r="H10" s="22">
        <f t="shared" si="1"/>
        <v>227690.77317182341</v>
      </c>
      <c r="I10" s="22">
        <f t="shared" si="3"/>
        <v>1270309.2268281765</v>
      </c>
    </row>
    <row r="11" spans="1:9" ht="15.75" customHeight="1">
      <c r="A11" s="92" t="str">
        <f t="shared" si="2"/>
        <v/>
      </c>
      <c r="B11" s="74">
        <v>193414.48620000004</v>
      </c>
      <c r="C11" s="75">
        <v>334000</v>
      </c>
      <c r="D11" s="75">
        <v>580000</v>
      </c>
      <c r="E11" s="75">
        <v>384000</v>
      </c>
      <c r="F11" s="75">
        <v>242000</v>
      </c>
      <c r="G11" s="22">
        <f t="shared" si="0"/>
        <v>1540000</v>
      </c>
      <c r="H11" s="22">
        <f t="shared" si="1"/>
        <v>230235.60623375143</v>
      </c>
      <c r="I11" s="22">
        <f t="shared" si="3"/>
        <v>1309764.3937662486</v>
      </c>
    </row>
    <row r="12" spans="1:9" ht="15.75" customHeight="1">
      <c r="A12" s="92" t="str">
        <f t="shared" si="2"/>
        <v/>
      </c>
      <c r="B12" s="74">
        <v>195527.07199999999</v>
      </c>
      <c r="C12" s="75">
        <v>337000</v>
      </c>
      <c r="D12" s="75">
        <v>592000</v>
      </c>
      <c r="E12" s="75">
        <v>401000</v>
      </c>
      <c r="F12" s="75">
        <v>250000</v>
      </c>
      <c r="G12" s="22">
        <f t="shared" si="0"/>
        <v>1580000</v>
      </c>
      <c r="H12" s="22">
        <f t="shared" si="1"/>
        <v>232750.37377748571</v>
      </c>
      <c r="I12" s="22">
        <f t="shared" si="3"/>
        <v>1347249.6262225143</v>
      </c>
    </row>
    <row r="13" spans="1:9" ht="15.75" customHeight="1">
      <c r="A13" s="92" t="str">
        <f t="shared" si="2"/>
        <v/>
      </c>
      <c r="B13" s="74">
        <v>286000</v>
      </c>
      <c r="C13" s="75">
        <v>416000</v>
      </c>
      <c r="D13" s="75">
        <v>270000</v>
      </c>
      <c r="E13" s="75">
        <v>178000</v>
      </c>
      <c r="F13" s="75">
        <v>0.10084801800000001</v>
      </c>
      <c r="G13" s="22">
        <f t="shared" si="0"/>
        <v>864000.10084801796</v>
      </c>
      <c r="H13" s="22">
        <f t="shared" si="1"/>
        <v>340447.00930396444</v>
      </c>
      <c r="I13" s="22">
        <f t="shared" si="3"/>
        <v>523553.09154405352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0.10084801800000001</v>
      </c>
    </row>
    <row r="4" spans="1:8" ht="15.75" customHeight="1">
      <c r="B4" s="24" t="s">
        <v>7</v>
      </c>
      <c r="C4" s="76">
        <v>9.9971130745296677E-2</v>
      </c>
    </row>
    <row r="5" spans="1:8" ht="15.75" customHeight="1">
      <c r="B5" s="24" t="s">
        <v>8</v>
      </c>
      <c r="C5" s="76">
        <v>0.15167932091449388</v>
      </c>
    </row>
    <row r="6" spans="1:8" ht="15.75" customHeight="1">
      <c r="B6" s="24" t="s">
        <v>10</v>
      </c>
      <c r="C6" s="76">
        <v>0.10283220910112403</v>
      </c>
    </row>
    <row r="7" spans="1:8" ht="15.75" customHeight="1">
      <c r="B7" s="24" t="s">
        <v>13</v>
      </c>
      <c r="C7" s="76">
        <v>0.12259709899604329</v>
      </c>
    </row>
    <row r="8" spans="1:8" ht="15.75" customHeight="1">
      <c r="B8" s="24" t="s">
        <v>14</v>
      </c>
      <c r="C8" s="76">
        <v>1.2589017564511886E-2</v>
      </c>
    </row>
    <row r="9" spans="1:8" ht="15.75" customHeight="1">
      <c r="B9" s="24" t="s">
        <v>27</v>
      </c>
      <c r="C9" s="76">
        <v>9.3698441393858009E-2</v>
      </c>
    </row>
    <row r="10" spans="1:8" ht="15.75" customHeight="1">
      <c r="B10" s="24" t="s">
        <v>15</v>
      </c>
      <c r="C10" s="76">
        <v>0.3157847632846722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0.27804988556411597</v>
      </c>
      <c r="D14" s="76">
        <v>0.27804988556411597</v>
      </c>
      <c r="E14" s="76">
        <v>0.22312388311084699</v>
      </c>
      <c r="F14" s="76">
        <v>0.22312388311084699</v>
      </c>
    </row>
    <row r="15" spans="1:8" ht="15.75" customHeight="1">
      <c r="B15" s="24" t="s">
        <v>16</v>
      </c>
      <c r="C15" s="76">
        <v>0.198018642725868</v>
      </c>
      <c r="D15" s="76">
        <v>0.198018642725868</v>
      </c>
      <c r="E15" s="76">
        <v>0.113544321895012</v>
      </c>
      <c r="F15" s="76">
        <v>0.113544321895012</v>
      </c>
    </row>
    <row r="16" spans="1:8" ht="15.75" customHeight="1">
      <c r="B16" s="24" t="s">
        <v>17</v>
      </c>
      <c r="C16" s="76">
        <v>3.6604939331824703E-2</v>
      </c>
      <c r="D16" s="76">
        <v>3.6604939331824703E-2</v>
      </c>
      <c r="E16" s="76">
        <v>2.4037280167136101E-2</v>
      </c>
      <c r="F16" s="76">
        <v>2.4037280167136101E-2</v>
      </c>
    </row>
    <row r="17" spans="1:8" ht="15.75" customHeight="1">
      <c r="B17" s="24" t="s">
        <v>18</v>
      </c>
      <c r="C17" s="76">
        <v>1.4827919781147199E-2</v>
      </c>
      <c r="D17" s="76">
        <v>1.4827919781147199E-2</v>
      </c>
      <c r="E17" s="76">
        <v>3.6204231980739403E-2</v>
      </c>
      <c r="F17" s="76">
        <v>3.6204231980739403E-2</v>
      </c>
    </row>
    <row r="18" spans="1:8" ht="15.75" customHeight="1">
      <c r="B18" s="24" t="s">
        <v>19</v>
      </c>
      <c r="C18" s="76">
        <v>0.10400071123020101</v>
      </c>
      <c r="D18" s="76">
        <v>0.10400071123020101</v>
      </c>
      <c r="E18" s="76">
        <v>0.15367816188080699</v>
      </c>
      <c r="F18" s="76">
        <v>0.15367816188080699</v>
      </c>
    </row>
    <row r="19" spans="1:8" ht="15.75" customHeight="1">
      <c r="B19" s="24" t="s">
        <v>20</v>
      </c>
      <c r="C19" s="76">
        <v>4.4802357034811398E-2</v>
      </c>
      <c r="D19" s="76">
        <v>4.4802357034811398E-2</v>
      </c>
      <c r="E19" s="76">
        <v>4.63209658998609E-2</v>
      </c>
      <c r="F19" s="76">
        <v>4.63209658998609E-2</v>
      </c>
    </row>
    <row r="20" spans="1:8" ht="15.75" customHeight="1">
      <c r="B20" s="24" t="s">
        <v>21</v>
      </c>
      <c r="C20" s="76">
        <v>1.6886492108797599E-2</v>
      </c>
      <c r="D20" s="76">
        <v>1.6886492108797599E-2</v>
      </c>
      <c r="E20" s="76">
        <v>9.3337709660817093E-3</v>
      </c>
      <c r="F20" s="76">
        <v>9.3337709660817093E-3</v>
      </c>
    </row>
    <row r="21" spans="1:8" ht="15.75" customHeight="1">
      <c r="B21" s="24" t="s">
        <v>22</v>
      </c>
      <c r="C21" s="76">
        <v>3.6255712882263001E-2</v>
      </c>
      <c r="D21" s="76">
        <v>3.6255712882263001E-2</v>
      </c>
      <c r="E21" s="76">
        <v>0.15810972019213099</v>
      </c>
      <c r="F21" s="76">
        <v>0.15810972019213099</v>
      </c>
    </row>
    <row r="22" spans="1:8" ht="15.75" customHeight="1">
      <c r="B22" s="24" t="s">
        <v>23</v>
      </c>
      <c r="C22" s="76">
        <v>0.27055333934097114</v>
      </c>
      <c r="D22" s="76">
        <v>0.27055333934097114</v>
      </c>
      <c r="E22" s="76">
        <v>0.23564766390738501</v>
      </c>
      <c r="F22" s="76">
        <v>0.23564766390738501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8.6400000000000005E-2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0.15130000000000002</v>
      </c>
    </row>
    <row r="29" spans="1:8" ht="15.75" customHeight="1">
      <c r="B29" s="24" t="s">
        <v>41</v>
      </c>
      <c r="C29" s="76">
        <v>0.16589999999999999</v>
      </c>
    </row>
    <row r="30" spans="1:8" ht="15.75" customHeight="1">
      <c r="B30" s="24" t="s">
        <v>42</v>
      </c>
      <c r="C30" s="76">
        <v>0.10339999999999999</v>
      </c>
    </row>
    <row r="31" spans="1:8" ht="15.75" customHeight="1">
      <c r="B31" s="24" t="s">
        <v>43</v>
      </c>
      <c r="C31" s="76">
        <v>0.1076</v>
      </c>
    </row>
    <row r="32" spans="1:8" ht="15.75" customHeight="1">
      <c r="B32" s="24" t="s">
        <v>44</v>
      </c>
      <c r="C32" s="76">
        <v>1.84E-2</v>
      </c>
    </row>
    <row r="33" spans="2:3" ht="15.75" customHeight="1">
      <c r="B33" s="24" t="s">
        <v>45</v>
      </c>
      <c r="C33" s="76">
        <v>8.3000000000000004E-2</v>
      </c>
    </row>
    <row r="34" spans="2:3" ht="15.75" customHeight="1">
      <c r="B34" s="24" t="s">
        <v>46</v>
      </c>
      <c r="C34" s="76">
        <v>0.27549999999776481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0.58596813724637686</v>
      </c>
      <c r="D2" s="77">
        <v>0.59310000000000007</v>
      </c>
      <c r="E2" s="77">
        <v>0.50819999999999999</v>
      </c>
      <c r="F2" s="77">
        <v>0.29399999999999998</v>
      </c>
      <c r="G2" s="77">
        <v>0.23670000000000002</v>
      </c>
    </row>
    <row r="3" spans="1:15" ht="15.75" customHeight="1">
      <c r="A3" s="5"/>
      <c r="B3" s="11" t="s">
        <v>118</v>
      </c>
      <c r="C3" s="77">
        <v>0.2351</v>
      </c>
      <c r="D3" s="77">
        <v>0.2351</v>
      </c>
      <c r="E3" s="77">
        <v>0.2697</v>
      </c>
      <c r="F3" s="77">
        <v>0.30370000000000003</v>
      </c>
      <c r="G3" s="77">
        <v>0.2606</v>
      </c>
    </row>
    <row r="4" spans="1:15" ht="15.75" customHeight="1">
      <c r="A4" s="5"/>
      <c r="B4" s="11" t="s">
        <v>116</v>
      </c>
      <c r="C4" s="78">
        <v>0.11410000000000001</v>
      </c>
      <c r="D4" s="78">
        <v>0.1142</v>
      </c>
      <c r="E4" s="78">
        <v>0.154</v>
      </c>
      <c r="F4" s="78">
        <v>0.25019999999999998</v>
      </c>
      <c r="G4" s="78">
        <v>0.25790000000000002</v>
      </c>
    </row>
    <row r="5" spans="1:15" ht="15.75" customHeight="1">
      <c r="A5" s="5"/>
      <c r="B5" s="11" t="s">
        <v>119</v>
      </c>
      <c r="C5" s="78">
        <v>5.7599999999999998E-2</v>
      </c>
      <c r="D5" s="78">
        <v>5.7699999999999994E-2</v>
      </c>
      <c r="E5" s="78">
        <v>6.8099999999999994E-2</v>
      </c>
      <c r="F5" s="78">
        <v>0.1522</v>
      </c>
      <c r="G5" s="78">
        <v>0.24480000000000002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0.80120000000000002</v>
      </c>
      <c r="D8" s="77">
        <v>0.80120000000000002</v>
      </c>
      <c r="E8" s="77">
        <v>0.61609999999999998</v>
      </c>
      <c r="F8" s="77">
        <v>0.63109999999999999</v>
      </c>
      <c r="G8" s="77">
        <v>0.79189999999999994</v>
      </c>
    </row>
    <row r="9" spans="1:15" ht="15.75" customHeight="1">
      <c r="B9" s="7" t="s">
        <v>121</v>
      </c>
      <c r="C9" s="77">
        <v>0.1361</v>
      </c>
      <c r="D9" s="77">
        <v>0.1361</v>
      </c>
      <c r="E9" s="77">
        <v>0.26229999999999998</v>
      </c>
      <c r="F9" s="77">
        <v>0.23269999999999999</v>
      </c>
      <c r="G9" s="77">
        <v>0.16190000000000002</v>
      </c>
    </row>
    <row r="10" spans="1:15" ht="15.75" customHeight="1">
      <c r="B10" s="7" t="s">
        <v>122</v>
      </c>
      <c r="C10" s="78">
        <v>4.9599999999999998E-2</v>
      </c>
      <c r="D10" s="78">
        <v>4.9599999999999998E-2</v>
      </c>
      <c r="E10" s="78">
        <v>9.0899999999999995E-2</v>
      </c>
      <c r="F10" s="78">
        <v>0.1032</v>
      </c>
      <c r="G10" s="78">
        <v>3.3599999999999998E-2</v>
      </c>
    </row>
    <row r="11" spans="1:15" ht="15.75" customHeight="1">
      <c r="B11" s="7" t="s">
        <v>123</v>
      </c>
      <c r="C11" s="78">
        <v>1.3000000000000001E-2</v>
      </c>
      <c r="D11" s="78">
        <v>1.3000000000000001E-2</v>
      </c>
      <c r="E11" s="78">
        <v>3.0699999999999998E-2</v>
      </c>
      <c r="F11" s="78">
        <v>3.3099999999999997E-2</v>
      </c>
      <c r="G11" s="78">
        <v>1.2699999999999999E-2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0.82913434649999995</v>
      </c>
      <c r="D14" s="79">
        <v>0.83222591652800004</v>
      </c>
      <c r="E14" s="79">
        <v>0.83222591652800004</v>
      </c>
      <c r="F14" s="79">
        <v>0.69540820231900002</v>
      </c>
      <c r="G14" s="79">
        <v>0.69540820231900002</v>
      </c>
      <c r="H14" s="80">
        <v>0.52300000000000002</v>
      </c>
      <c r="I14" s="80">
        <v>0.52300000000000002</v>
      </c>
      <c r="J14" s="80">
        <v>0.52300000000000002</v>
      </c>
      <c r="K14" s="80">
        <v>0.52300000000000002</v>
      </c>
      <c r="L14" s="80">
        <v>0.4642</v>
      </c>
      <c r="M14" s="80">
        <v>0.4642</v>
      </c>
      <c r="N14" s="80">
        <v>0.4642</v>
      </c>
      <c r="O14" s="80">
        <v>0.4642</v>
      </c>
    </row>
    <row r="15" spans="1:15" ht="15.75" customHeight="1">
      <c r="B15" s="16" t="s">
        <v>68</v>
      </c>
      <c r="C15" s="77">
        <f t="shared" ref="C15:O15" si="0">iron_deficiency_anaemia*C14</f>
        <v>0.37015639765896657</v>
      </c>
      <c r="D15" s="77">
        <f t="shared" si="0"/>
        <v>0.37153658945720242</v>
      </c>
      <c r="E15" s="77">
        <f t="shared" si="0"/>
        <v>0.37153658945720242</v>
      </c>
      <c r="F15" s="77">
        <f t="shared" si="0"/>
        <v>0.31045607525426383</v>
      </c>
      <c r="G15" s="77">
        <f t="shared" si="0"/>
        <v>0.31045607525426383</v>
      </c>
      <c r="H15" s="77">
        <f t="shared" si="0"/>
        <v>0.23348664398338195</v>
      </c>
      <c r="I15" s="77">
        <f t="shared" si="0"/>
        <v>0.23348664398338195</v>
      </c>
      <c r="J15" s="77">
        <f t="shared" si="0"/>
        <v>0.23348664398338195</v>
      </c>
      <c r="K15" s="77">
        <f t="shared" si="0"/>
        <v>0.23348664398338195</v>
      </c>
      <c r="L15" s="77">
        <f t="shared" si="0"/>
        <v>0.20723613792941853</v>
      </c>
      <c r="M15" s="77">
        <f t="shared" si="0"/>
        <v>0.20723613792941853</v>
      </c>
      <c r="N15" s="77">
        <f t="shared" si="0"/>
        <v>0.20723613792941853</v>
      </c>
      <c r="O15" s="77">
        <f t="shared" si="0"/>
        <v>0.20723613792941853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0.62909999999999999</v>
      </c>
      <c r="D2" s="78">
        <v>0.2445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0.2576</v>
      </c>
      <c r="D3" s="78">
        <v>0.1968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9.5199999999999993E-2</v>
      </c>
      <c r="D4" s="78">
        <v>0.53759999999999997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1.8100000000000005E-2</v>
      </c>
      <c r="D5" s="77">
        <f t="shared" ref="D5:G5" si="0">1-SUM(D2:D4)</f>
        <v>2.1100000000000008E-2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0.41289999999999999</v>
      </c>
      <c r="D2" s="28">
        <v>0.41399999999999998</v>
      </c>
      <c r="E2" s="28">
        <v>0.41399999999999998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7.4300000000000005E-2</v>
      </c>
      <c r="D4" s="28">
        <v>7.4200000000000002E-2</v>
      </c>
      <c r="E4" s="28">
        <v>7.4200000000000002E-2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0.83222591652800004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0.52300000000000002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0.4642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0.2445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114.194</v>
      </c>
      <c r="D13" s="28">
        <v>111.134</v>
      </c>
      <c r="E13" s="28">
        <v>108.057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8.82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34.034762035053411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54.620859337665578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38.221317431768732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0.11672463375086481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1.2867839411126629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1.2867839411126629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1.2867839411126629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1.2867839411126629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17.304608565159906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17.304608565159906</v>
      </c>
      <c r="E15" s="86" t="s">
        <v>201</v>
      </c>
    </row>
    <row r="16" spans="1:5" ht="15.75" customHeight="1">
      <c r="A16" s="53" t="s">
        <v>57</v>
      </c>
      <c r="B16" s="85">
        <v>0.26400000000000001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0.23067217612567081</v>
      </c>
      <c r="E17" s="86" t="s">
        <v>201</v>
      </c>
    </row>
    <row r="18" spans="1:5" ht="15.75" customHeight="1">
      <c r="A18" s="53" t="s">
        <v>175</v>
      </c>
      <c r="B18" s="85">
        <v>0.19899999999999998</v>
      </c>
      <c r="C18" s="85">
        <v>0.95</v>
      </c>
      <c r="D18" s="86">
        <v>0.99436129525469097</v>
      </c>
      <c r="E18" s="86" t="s">
        <v>201</v>
      </c>
    </row>
    <row r="19" spans="1:5" ht="15.75" customHeight="1">
      <c r="A19" s="53" t="s">
        <v>174</v>
      </c>
      <c r="B19" s="85">
        <v>0.19600000000000001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1.0662052122900678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29.45962320280529</v>
      </c>
      <c r="E22" s="86" t="s">
        <v>201</v>
      </c>
    </row>
    <row r="23" spans="1:5" ht="15.75" customHeight="1">
      <c r="A23" s="53" t="s">
        <v>34</v>
      </c>
      <c r="B23" s="85">
        <v>0.47200000000000003</v>
      </c>
      <c r="C23" s="85">
        <v>0.95</v>
      </c>
      <c r="D23" s="86">
        <v>5.6236363581689774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25.024511947401859</v>
      </c>
      <c r="E24" s="86" t="s">
        <v>201</v>
      </c>
    </row>
    <row r="25" spans="1:5" ht="15.75" customHeight="1">
      <c r="A25" s="53" t="s">
        <v>87</v>
      </c>
      <c r="B25" s="85">
        <v>0.18100000000000002</v>
      </c>
      <c r="C25" s="85">
        <v>0.95</v>
      </c>
      <c r="D25" s="86">
        <v>25.020920382267462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5.5208962921412725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3.6609077513165755</v>
      </c>
      <c r="E27" s="86" t="s">
        <v>201</v>
      </c>
    </row>
    <row r="28" spans="1:5" ht="15.75" customHeight="1">
      <c r="A28" s="53" t="s">
        <v>84</v>
      </c>
      <c r="B28" s="85">
        <v>0.156</v>
      </c>
      <c r="C28" s="85">
        <v>0.95</v>
      </c>
      <c r="D28" s="86">
        <v>0.73822991470380928</v>
      </c>
      <c r="E28" s="86" t="s">
        <v>201</v>
      </c>
    </row>
    <row r="29" spans="1:5" ht="15.75" customHeight="1">
      <c r="A29" s="53" t="s">
        <v>58</v>
      </c>
      <c r="B29" s="85">
        <v>0.19600000000000001</v>
      </c>
      <c r="C29" s="85">
        <v>0.95</v>
      </c>
      <c r="D29" s="86">
        <v>58.883846304768888</v>
      </c>
      <c r="E29" s="86" t="s">
        <v>201</v>
      </c>
    </row>
    <row r="30" spans="1:5" ht="15.75" customHeight="1">
      <c r="A30" s="53" t="s">
        <v>67</v>
      </c>
      <c r="B30" s="85">
        <v>8.8000000000000009E-2</v>
      </c>
      <c r="C30" s="85">
        <v>0.95</v>
      </c>
      <c r="D30" s="86">
        <v>186.65848557032157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186.65848557032157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0.41624618403907598</v>
      </c>
      <c r="E32" s="86" t="s">
        <v>201</v>
      </c>
    </row>
    <row r="33" spans="1:6" ht="15.75" customHeight="1">
      <c r="A33" s="53" t="s">
        <v>83</v>
      </c>
      <c r="B33" s="85">
        <v>0.154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0.253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0.46299999999999997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8.4000000000000005E-2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5.0000000000000001E-3</v>
      </c>
      <c r="C38" s="85">
        <v>0.95</v>
      </c>
      <c r="D38" s="86">
        <v>2.2988988588007739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0.44565149367941703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2020-08-28T07:40:38Z</dcterms:modified>
</cp:coreProperties>
</file>