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8830F4-3C57-4915-837F-831591626CA1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<sst xmlns="http://schemas.openxmlformats.org/spreadsheetml/2006/main" count="1113" uniqueCount="272">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</sst>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102624</v>
      </c>
    </row>
    <row r="8" spans="1:3" ht="15" customHeight="1">
      <c r="B8" s="7" t="s">
        <v>106</v>
      </c>
      <c r="C8" s="66">
        <v>0.17100000000000001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0.31655279159545896</v>
      </c>
    </row>
    <row r="11" spans="1:3" ht="15" customHeight="1">
      <c r="B11" s="7" t="s">
        <v>108</v>
      </c>
      <c r="C11" s="66">
        <v>0.25700000000000001</v>
      </c>
    </row>
    <row r="12" spans="1:3" ht="15" customHeight="1">
      <c r="B12" s="7" t="s">
        <v>109</v>
      </c>
      <c r="C12" s="66">
        <v>0.94400000000000006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3.44E-2</v>
      </c>
    </row>
    <row r="24" spans="1:3" ht="15" customHeight="1">
      <c r="B24" s="20" t="s">
        <v>102</v>
      </c>
      <c r="C24" s="67">
        <v>0.33630000000000004</v>
      </c>
    </row>
    <row r="25" spans="1:3" ht="15" customHeight="1">
      <c r="B25" s="20" t="s">
        <v>103</v>
      </c>
      <c r="C25" s="67">
        <v>0.51450000000000007</v>
      </c>
    </row>
    <row r="26" spans="1:3" ht="15" customHeight="1">
      <c r="B26" s="20" t="s">
        <v>104</v>
      </c>
      <c r="C26" s="67">
        <v>0.1148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32.4</v>
      </c>
    </row>
    <row r="38" spans="1:5" ht="15" customHeight="1">
      <c r="B38" s="16" t="s">
        <v>91</v>
      </c>
      <c r="C38" s="68">
        <v>51.5</v>
      </c>
      <c r="D38" s="17"/>
      <c r="E38" s="18"/>
    </row>
    <row r="39" spans="1:5" ht="15" customHeight="1">
      <c r="B39" s="16" t="s">
        <v>90</v>
      </c>
      <c r="C39" s="68">
        <v>61.7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34.6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1.9400000000000001E-2</v>
      </c>
      <c r="D45" s="17"/>
    </row>
    <row r="46" spans="1:5" ht="15.75" customHeight="1">
      <c r="B46" s="16" t="s">
        <v>11</v>
      </c>
      <c r="C46" s="67">
        <v>9.98E-2</v>
      </c>
      <c r="D46" s="17"/>
    </row>
    <row r="47" spans="1:5" ht="15.75" customHeight="1">
      <c r="B47" s="16" t="s">
        <v>12</v>
      </c>
      <c r="C47" s="67">
        <v>0.30380000000000001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0.57699999999999996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2.1288882769274977</v>
      </c>
      <c r="D51" s="17"/>
    </row>
    <row r="52" spans="1:4" ht="15" customHeight="1">
      <c r="B52" s="16" t="s">
        <v>125</v>
      </c>
      <c r="C52" s="65">
        <v>1.9772328019600001</v>
      </c>
    </row>
    <row r="53" spans="1:4" ht="15.75" customHeight="1">
      <c r="B53" s="16" t="s">
        <v>126</v>
      </c>
      <c r="C53" s="65">
        <v>1.9772328019600001</v>
      </c>
    </row>
    <row r="54" spans="1:4" ht="15.75" customHeight="1">
      <c r="B54" s="16" t="s">
        <v>127</v>
      </c>
      <c r="C54" s="65">
        <v>1.2974189810400001</v>
      </c>
    </row>
    <row r="55" spans="1:4" ht="15.75" customHeight="1">
      <c r="B55" s="16" t="s">
        <v>128</v>
      </c>
      <c r="C55" s="65">
        <v>1.2974189810400001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0.49810141646356992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2.1288882769274977</v>
      </c>
      <c r="C2" s="26">
        <f>'Baseline year population inputs'!C52</f>
        <v>1.9772328019600001</v>
      </c>
      <c r="D2" s="26">
        <f>'Baseline year population inputs'!C53</f>
        <v>1.9772328019600001</v>
      </c>
      <c r="E2" s="26">
        <f>'Baseline year population inputs'!C54</f>
        <v>1.2974189810400001</v>
      </c>
      <c r="F2" s="26">
        <f>'Baseline year population inputs'!C55</f>
        <v>1.2974189810400001</v>
      </c>
    </row>
    <row r="3" spans="1:6" ht="15.75" customHeight="1">
      <c r="A3" s="3" t="s">
        <v>65</v>
      </c>
      <c r="B3" s="26">
        <f>frac_mam_1month * 2.6</f>
        <v>0.63102000000000003</v>
      </c>
      <c r="C3" s="26">
        <f>frac_mam_1_5months * 2.6</f>
        <v>0.63102000000000003</v>
      </c>
      <c r="D3" s="26">
        <f>frac_mam_6_11months * 2.6</f>
        <v>0.28001999999999999</v>
      </c>
      <c r="E3" s="26">
        <f>frac_mam_12_23months * 2.6</f>
        <v>0.22490000000000002</v>
      </c>
      <c r="F3" s="26">
        <f>frac_mam_24_59months * 2.6</f>
        <v>0.24049999999999999</v>
      </c>
    </row>
    <row r="4" spans="1:6" ht="15.75" customHeight="1">
      <c r="A4" s="3" t="s">
        <v>66</v>
      </c>
      <c r="B4" s="26">
        <f>frac_sam_1month * 2.6</f>
        <v>0.56394</v>
      </c>
      <c r="C4" s="26">
        <f>frac_sam_1_5months * 2.6</f>
        <v>0.56394</v>
      </c>
      <c r="D4" s="26">
        <f>frac_sam_6_11months * 2.6</f>
        <v>0.48255999999999999</v>
      </c>
      <c r="E4" s="26">
        <f>frac_sam_12_23months * 2.6</f>
        <v>0.46410000000000007</v>
      </c>
      <c r="F4" s="26">
        <f>frac_sam_24_59months * 2.6</f>
        <v>0.36893999999999999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0.17100000000000001</v>
      </c>
      <c r="E2" s="93">
        <f>food_insecure</f>
        <v>0.17100000000000001</v>
      </c>
      <c r="F2" s="93">
        <f>food_insecure</f>
        <v>0.17100000000000001</v>
      </c>
      <c r="G2" s="93">
        <f>food_insecure</f>
        <v>0.17100000000000001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0.17100000000000001</v>
      </c>
      <c r="F5" s="93">
        <f>food_insecure</f>
        <v>0.17100000000000001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2.1288882769274977</v>
      </c>
      <c r="D7" s="93">
        <f>diarrhoea_1_5mo</f>
        <v>1.9772328019600001</v>
      </c>
      <c r="E7" s="93">
        <f>diarrhoea_6_11mo</f>
        <v>1.9772328019600001</v>
      </c>
      <c r="F7" s="93">
        <f>diarrhoea_12_23mo</f>
        <v>1.2974189810400001</v>
      </c>
      <c r="G7" s="93">
        <f>diarrhoea_24_59mo</f>
        <v>1.2974189810400001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0.17100000000000001</v>
      </c>
      <c r="F8" s="93">
        <f>food_insecure</f>
        <v>0.17100000000000001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2.1288882769274977</v>
      </c>
      <c r="D12" s="93">
        <f>diarrhoea_1_5mo</f>
        <v>1.9772328019600001</v>
      </c>
      <c r="E12" s="93">
        <f>diarrhoea_6_11mo</f>
        <v>1.9772328019600001</v>
      </c>
      <c r="F12" s="93">
        <f>diarrhoea_12_23mo</f>
        <v>1.2974189810400001</v>
      </c>
      <c r="G12" s="93">
        <f>diarrhoea_24_59mo</f>
        <v>1.2974189810400001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0.17100000000000001</v>
      </c>
      <c r="I15" s="93">
        <f>food_insecure</f>
        <v>0.17100000000000001</v>
      </c>
      <c r="J15" s="93">
        <f>food_insecure</f>
        <v>0.17100000000000001</v>
      </c>
      <c r="K15" s="93">
        <f>food_insecure</f>
        <v>0.17100000000000001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0.25700000000000001</v>
      </c>
      <c r="I18" s="93">
        <f>frac_PW_health_facility</f>
        <v>0.25700000000000001</v>
      </c>
      <c r="J18" s="93">
        <f>frac_PW_health_facility</f>
        <v>0.25700000000000001</v>
      </c>
      <c r="K18" s="93">
        <f>frac_PW_health_facility</f>
        <v>0.25700000000000001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0.35943172137203216</v>
      </c>
      <c r="M25" s="93">
        <f>(1-food_insecure)*(0.49)+food_insecure*(0.7)</f>
        <v>0.52590999999999999</v>
      </c>
      <c r="N25" s="93">
        <f>(1-food_insecure)*(0.49)+food_insecure*(0.7)</f>
        <v>0.52590999999999999</v>
      </c>
      <c r="O25" s="93">
        <f>(1-food_insecure)*(0.49)+food_insecure*(0.7)</f>
        <v>0.52590999999999999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0.15404216630229953</v>
      </c>
      <c r="M26" s="93">
        <f>(1-food_insecure)*(0.21)+food_insecure*(0.3)</f>
        <v>0.22539000000000001</v>
      </c>
      <c r="N26" s="93">
        <f>(1-food_insecure)*(0.21)+food_insecure*(0.3)</f>
        <v>0.22539000000000001</v>
      </c>
      <c r="O26" s="93">
        <f>(1-food_insecure)*(0.21)+food_insecure*(0.3)</f>
        <v>0.22539000000000001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0.16997332073020935</v>
      </c>
      <c r="M27" s="93">
        <f>(1-food_insecure)*(0.3)</f>
        <v>0.24869999999999998</v>
      </c>
      <c r="N27" s="93">
        <f>(1-food_insecure)*(0.3)</f>
        <v>0.24869999999999998</v>
      </c>
      <c r="O27" s="93">
        <f>(1-food_insecure)*(0.3)</f>
        <v>0.24869999999999998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0.31655279159545896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19722</v>
      </c>
      <c r="C2" s="75">
        <v>49000</v>
      </c>
      <c r="D2" s="75">
        <v>94000</v>
      </c>
      <c r="E2" s="75">
        <v>80000</v>
      </c>
      <c r="F2" s="75">
        <v>56000</v>
      </c>
      <c r="G2" s="22">
        <f t="shared" ref="G2:G40" si="0">C2+D2+E2+F2</f>
        <v>279000</v>
      </c>
      <c r="H2" s="22">
        <f t="shared" ref="H2:H40" si="1">(B2 + stillbirth*B2/(1000-stillbirth))/(1-abortion)</f>
        <v>23481.422744190368</v>
      </c>
      <c r="I2" s="22">
        <f>G2-H2</f>
        <v>255518.57725580962</v>
      </c>
    </row>
    <row r="3" spans="1:9" ht="15.75" customHeight="1">
      <c r="A3" s="92">
        <f t="shared" ref="A3:A40" si="2">IF($A$2+ROW(A3)-2&lt;=end_year,A2+1,"")</f>
        <v>2021</v>
      </c>
      <c r="B3" s="74">
        <v>19675</v>
      </c>
      <c r="C3" s="75">
        <v>48000</v>
      </c>
      <c r="D3" s="75">
        <v>94000</v>
      </c>
      <c r="E3" s="75">
        <v>81000</v>
      </c>
      <c r="F3" s="75">
        <v>58000</v>
      </c>
      <c r="G3" s="22">
        <f t="shared" si="0"/>
        <v>281000</v>
      </c>
      <c r="H3" s="22">
        <f t="shared" si="1"/>
        <v>23425.463568195184</v>
      </c>
      <c r="I3" s="22">
        <f t="shared" ref="I3:I15" si="3">G3-H3</f>
        <v>257574.53643180482</v>
      </c>
    </row>
    <row r="4" spans="1:9" ht="15.75" customHeight="1">
      <c r="A4" s="92">
        <f t="shared" si="2"/>
        <v>2022</v>
      </c>
      <c r="B4" s="74" t="e">
        <v>#N/A</v>
      </c>
      <c r="C4" s="75">
        <v>48000</v>
      </c>
      <c r="D4" s="75">
        <v>95000</v>
      </c>
      <c r="E4" s="75">
        <v>84000</v>
      </c>
      <c r="F4" s="75">
        <v>59000</v>
      </c>
      <c r="G4" s="22">
        <f t="shared" si="0"/>
        <v>286000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21576.694</v>
      </c>
      <c r="C5" s="75">
        <v>48000</v>
      </c>
      <c r="D5" s="75">
        <v>96000</v>
      </c>
      <c r="E5" s="75">
        <v>86000</v>
      </c>
      <c r="F5" s="75">
        <v>60000</v>
      </c>
      <c r="G5" s="22">
        <f t="shared" si="0"/>
        <v>290000</v>
      </c>
      <c r="H5" s="22">
        <f t="shared" si="1"/>
        <v>25689.659934896856</v>
      </c>
      <c r="I5" s="22">
        <f t="shared" si="3"/>
        <v>264310.34006510314</v>
      </c>
    </row>
    <row r="6" spans="1:9" ht="15.75" customHeight="1">
      <c r="A6" s="92" t="str">
        <f t="shared" si="2"/>
        <v/>
      </c>
      <c r="B6" s="74">
        <v>21526.560000000001</v>
      </c>
      <c r="C6" s="75">
        <v>47000</v>
      </c>
      <c r="D6" s="75">
        <v>96000</v>
      </c>
      <c r="E6" s="75">
        <v>88000</v>
      </c>
      <c r="F6" s="75">
        <v>62000</v>
      </c>
      <c r="G6" s="22">
        <f t="shared" si="0"/>
        <v>293000</v>
      </c>
      <c r="H6" s="22">
        <f t="shared" si="1"/>
        <v>25629.969353421486</v>
      </c>
      <c r="I6" s="22">
        <f t="shared" si="3"/>
        <v>267370.03064657853</v>
      </c>
    </row>
    <row r="7" spans="1:9" ht="15.75" customHeight="1">
      <c r="A7" s="92" t="str">
        <f t="shared" si="2"/>
        <v/>
      </c>
      <c r="B7" s="74">
        <v>21447.347000000002</v>
      </c>
      <c r="C7" s="75">
        <v>47000</v>
      </c>
      <c r="D7" s="75">
        <v>97000</v>
      </c>
      <c r="E7" s="75">
        <v>90000</v>
      </c>
      <c r="F7" s="75">
        <v>64000</v>
      </c>
      <c r="G7" s="22">
        <f t="shared" si="0"/>
        <v>298000</v>
      </c>
      <c r="H7" s="22">
        <f t="shared" si="1"/>
        <v>25535.656710695825</v>
      </c>
      <c r="I7" s="22">
        <f t="shared" si="3"/>
        <v>272464.34328930418</v>
      </c>
    </row>
    <row r="8" spans="1:9" ht="15.75" customHeight="1">
      <c r="A8" s="92" t="str">
        <f t="shared" si="2"/>
        <v/>
      </c>
      <c r="B8" s="74">
        <v>21353.486399999998</v>
      </c>
      <c r="C8" s="75">
        <v>47000</v>
      </c>
      <c r="D8" s="75">
        <v>96000</v>
      </c>
      <c r="E8" s="75">
        <v>91000</v>
      </c>
      <c r="F8" s="75">
        <v>66000</v>
      </c>
      <c r="G8" s="22">
        <f t="shared" si="0"/>
        <v>300000</v>
      </c>
      <c r="H8" s="22">
        <f t="shared" si="1"/>
        <v>25423.904331240221</v>
      </c>
      <c r="I8" s="22">
        <f t="shared" si="3"/>
        <v>274576.09566875978</v>
      </c>
    </row>
    <row r="9" spans="1:9" ht="15.75" customHeight="1">
      <c r="A9" s="92" t="str">
        <f t="shared" si="2"/>
        <v/>
      </c>
      <c r="B9" s="74">
        <v>21251.102999999999</v>
      </c>
      <c r="C9" s="75">
        <v>48000</v>
      </c>
      <c r="D9" s="75">
        <v>96000</v>
      </c>
      <c r="E9" s="75">
        <v>91000</v>
      </c>
      <c r="F9" s="75">
        <v>68000</v>
      </c>
      <c r="G9" s="22">
        <f t="shared" si="0"/>
        <v>303000</v>
      </c>
      <c r="H9" s="22">
        <f t="shared" si="1"/>
        <v>25302.004529121394</v>
      </c>
      <c r="I9" s="22">
        <f t="shared" si="3"/>
        <v>277697.99547087861</v>
      </c>
    </row>
    <row r="10" spans="1:9" ht="15.75" customHeight="1">
      <c r="A10" s="92" t="str">
        <f t="shared" si="2"/>
        <v/>
      </c>
      <c r="B10" s="74">
        <v>21140.196800000002</v>
      </c>
      <c r="C10" s="75">
        <v>48000</v>
      </c>
      <c r="D10" s="75">
        <v>96000</v>
      </c>
      <c r="E10" s="75">
        <v>92000</v>
      </c>
      <c r="F10" s="75">
        <v>71000</v>
      </c>
      <c r="G10" s="22">
        <f t="shared" si="0"/>
        <v>307000</v>
      </c>
      <c r="H10" s="22">
        <f t="shared" si="1"/>
        <v>25169.957304339336</v>
      </c>
      <c r="I10" s="22">
        <f t="shared" si="3"/>
        <v>281830.04269566067</v>
      </c>
    </row>
    <row r="11" spans="1:9" ht="15.75" customHeight="1">
      <c r="A11" s="92" t="str">
        <f t="shared" si="2"/>
        <v/>
      </c>
      <c r="B11" s="74">
        <v>21020.767800000001</v>
      </c>
      <c r="C11" s="75">
        <v>48000</v>
      </c>
      <c r="D11" s="75">
        <v>95000</v>
      </c>
      <c r="E11" s="75">
        <v>92000</v>
      </c>
      <c r="F11" s="75">
        <v>73000</v>
      </c>
      <c r="G11" s="22">
        <f t="shared" si="0"/>
        <v>308000</v>
      </c>
      <c r="H11" s="22">
        <f t="shared" si="1"/>
        <v>25027.76265689405</v>
      </c>
      <c r="I11" s="22">
        <f t="shared" si="3"/>
        <v>282972.23734310595</v>
      </c>
    </row>
    <row r="12" spans="1:9" ht="15.75" customHeight="1">
      <c r="A12" s="92" t="str">
        <f t="shared" si="2"/>
        <v/>
      </c>
      <c r="B12" s="74">
        <v>20874.392</v>
      </c>
      <c r="C12" s="75">
        <v>48000</v>
      </c>
      <c r="D12" s="75">
        <v>95000</v>
      </c>
      <c r="E12" s="75">
        <v>92000</v>
      </c>
      <c r="F12" s="75">
        <v>76000</v>
      </c>
      <c r="G12" s="22">
        <f t="shared" si="0"/>
        <v>311000</v>
      </c>
      <c r="H12" s="22">
        <f t="shared" si="1"/>
        <v>24853.484589795426</v>
      </c>
      <c r="I12" s="22">
        <f t="shared" si="3"/>
        <v>286146.51541020459</v>
      </c>
    </row>
    <row r="13" spans="1:9" ht="15.75" customHeight="1">
      <c r="A13" s="92" t="str">
        <f t="shared" si="2"/>
        <v/>
      </c>
      <c r="B13" s="74">
        <v>49000</v>
      </c>
      <c r="C13" s="75">
        <v>94000</v>
      </c>
      <c r="D13" s="75">
        <v>77000</v>
      </c>
      <c r="E13" s="75">
        <v>54000</v>
      </c>
      <c r="F13" s="75">
        <v>5.5505377250000001E-2</v>
      </c>
      <c r="G13" s="22">
        <f t="shared" si="0"/>
        <v>225000.05550537724</v>
      </c>
      <c r="H13" s="22">
        <f t="shared" si="1"/>
        <v>58340.417526890174</v>
      </c>
      <c r="I13" s="22">
        <f t="shared" si="3"/>
        <v>166659.63797848707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5.5505377250000001E-2</v>
      </c>
    </row>
    <row r="4" spans="1:8" ht="15.75" customHeight="1">
      <c r="B4" s="24" t="s">
        <v>7</v>
      </c>
      <c r="C4" s="76">
        <v>0.20634923999332661</v>
      </c>
    </row>
    <row r="5" spans="1:8" ht="15.75" customHeight="1">
      <c r="B5" s="24" t="s">
        <v>8</v>
      </c>
      <c r="C5" s="76">
        <v>0.10056181576368184</v>
      </c>
    </row>
    <row r="6" spans="1:8" ht="15.75" customHeight="1">
      <c r="B6" s="24" t="s">
        <v>10</v>
      </c>
      <c r="C6" s="76">
        <v>0.12121331023662144</v>
      </c>
    </row>
    <row r="7" spans="1:8" ht="15.75" customHeight="1">
      <c r="B7" s="24" t="s">
        <v>13</v>
      </c>
      <c r="C7" s="76">
        <v>0.13527349530914742</v>
      </c>
    </row>
    <row r="8" spans="1:8" ht="15.75" customHeight="1">
      <c r="B8" s="24" t="s">
        <v>14</v>
      </c>
      <c r="C8" s="76">
        <v>1.1361910030453821E-2</v>
      </c>
    </row>
    <row r="9" spans="1:8" ht="15.75" customHeight="1">
      <c r="B9" s="24" t="s">
        <v>27</v>
      </c>
      <c r="C9" s="76">
        <v>0.10429250740803746</v>
      </c>
    </row>
    <row r="10" spans="1:8" ht="15.75" customHeight="1">
      <c r="B10" s="24" t="s">
        <v>15</v>
      </c>
      <c r="C10" s="76">
        <v>0.26544234400873146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0.14398626025702599</v>
      </c>
      <c r="D14" s="76">
        <v>0.14398626025702599</v>
      </c>
      <c r="E14" s="76">
        <v>0.13905954856647301</v>
      </c>
      <c r="F14" s="76">
        <v>0.13905954856647301</v>
      </c>
    </row>
    <row r="15" spans="1:8" ht="15.75" customHeight="1">
      <c r="B15" s="24" t="s">
        <v>16</v>
      </c>
      <c r="C15" s="76">
        <v>0.23856739970750701</v>
      </c>
      <c r="D15" s="76">
        <v>0.23856739970750701</v>
      </c>
      <c r="E15" s="76">
        <v>0.17990330683068698</v>
      </c>
      <c r="F15" s="76">
        <v>0.17990330683068698</v>
      </c>
    </row>
    <row r="16" spans="1:8" ht="15.75" customHeight="1">
      <c r="B16" s="24" t="s">
        <v>17</v>
      </c>
      <c r="C16" s="76">
        <v>3.9036101436190199E-2</v>
      </c>
      <c r="D16" s="76">
        <v>3.9036101436190199E-2</v>
      </c>
      <c r="E16" s="76">
        <v>4.2180432890902002E-2</v>
      </c>
      <c r="F16" s="76">
        <v>4.2180432890902002E-2</v>
      </c>
    </row>
    <row r="17" spans="1:8" ht="15.75" customHeight="1">
      <c r="B17" s="24" t="s">
        <v>18</v>
      </c>
      <c r="C17" s="76">
        <v>2.39478789199953E-3</v>
      </c>
      <c r="D17" s="76">
        <v>2.39478789199953E-3</v>
      </c>
      <c r="E17" s="76">
        <v>7.6870438540462601E-3</v>
      </c>
      <c r="F17" s="76">
        <v>7.6870438540462601E-3</v>
      </c>
    </row>
    <row r="18" spans="1:8" ht="15.75" customHeight="1">
      <c r="B18" s="24" t="s">
        <v>19</v>
      </c>
      <c r="C18" s="76">
        <v>1.17846342627936E-4</v>
      </c>
      <c r="D18" s="76">
        <v>1.17846342627936E-4</v>
      </c>
      <c r="E18" s="76">
        <v>2.6732387465361898E-4</v>
      </c>
      <c r="F18" s="76">
        <v>2.6732387465361898E-4</v>
      </c>
    </row>
    <row r="19" spans="1:8" ht="15.75" customHeight="1">
      <c r="B19" s="24" t="s">
        <v>20</v>
      </c>
      <c r="C19" s="76">
        <v>6.1398609441689303E-2</v>
      </c>
      <c r="D19" s="76">
        <v>6.1398609441689303E-2</v>
      </c>
      <c r="E19" s="76">
        <v>8.12615037953726E-2</v>
      </c>
      <c r="F19" s="76">
        <v>8.12615037953726E-2</v>
      </c>
    </row>
    <row r="20" spans="1:8" ht="15.75" customHeight="1">
      <c r="B20" s="24" t="s">
        <v>21</v>
      </c>
      <c r="C20" s="76">
        <v>4.0657831421765198E-2</v>
      </c>
      <c r="D20" s="76">
        <v>4.0657831421765198E-2</v>
      </c>
      <c r="E20" s="76">
        <v>1.95898824707142E-2</v>
      </c>
      <c r="F20" s="76">
        <v>1.95898824707142E-2</v>
      </c>
    </row>
    <row r="21" spans="1:8" ht="15.75" customHeight="1">
      <c r="B21" s="24" t="s">
        <v>22</v>
      </c>
      <c r="C21" s="76">
        <v>3.3084680775042702E-2</v>
      </c>
      <c r="D21" s="76">
        <v>3.3084680775042702E-2</v>
      </c>
      <c r="E21" s="76">
        <v>9.9948349174721104E-2</v>
      </c>
      <c r="F21" s="76">
        <v>9.9948349174721104E-2</v>
      </c>
    </row>
    <row r="22" spans="1:8" ht="15.75" customHeight="1">
      <c r="B22" s="24" t="s">
        <v>23</v>
      </c>
      <c r="C22" s="76">
        <v>0.4407564827261522</v>
      </c>
      <c r="D22" s="76">
        <v>0.4407564827261522</v>
      </c>
      <c r="E22" s="76">
        <v>0.43010260854243021</v>
      </c>
      <c r="F22" s="76">
        <v>0.43010260854243021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4.4699999999999997E-2</v>
      </c>
    </row>
    <row r="27" spans="1:8" ht="15.75" customHeight="1">
      <c r="B27" s="24" t="s">
        <v>39</v>
      </c>
      <c r="C27" s="76">
        <v>2.6000000000000002E-2</v>
      </c>
    </row>
    <row r="28" spans="1:8" ht="15.75" customHeight="1">
      <c r="B28" s="24" t="s">
        <v>40</v>
      </c>
      <c r="C28" s="76">
        <v>0.18960000000000002</v>
      </c>
    </row>
    <row r="29" spans="1:8" ht="15.75" customHeight="1">
      <c r="B29" s="24" t="s">
        <v>41</v>
      </c>
      <c r="C29" s="76">
        <v>0.14649999999999999</v>
      </c>
    </row>
    <row r="30" spans="1:8" ht="15.75" customHeight="1">
      <c r="B30" s="24" t="s">
        <v>42</v>
      </c>
      <c r="C30" s="76">
        <v>4.8300000000000003E-2</v>
      </c>
    </row>
    <row r="31" spans="1:8" ht="15.75" customHeight="1">
      <c r="B31" s="24" t="s">
        <v>43</v>
      </c>
      <c r="C31" s="76">
        <v>2.9700000000000001E-2</v>
      </c>
    </row>
    <row r="32" spans="1:8" ht="15.75" customHeight="1">
      <c r="B32" s="24" t="s">
        <v>44</v>
      </c>
      <c r="C32" s="76">
        <v>8.2100000000000006E-2</v>
      </c>
    </row>
    <row r="33" spans="2:3" ht="15.75" customHeight="1">
      <c r="B33" s="24" t="s">
        <v>45</v>
      </c>
      <c r="C33" s="76">
        <v>0.16250000000000001</v>
      </c>
    </row>
    <row r="34" spans="2:3" ht="15.75" customHeight="1">
      <c r="B34" s="24" t="s">
        <v>46</v>
      </c>
      <c r="C34" s="76">
        <v>0.27059999999776485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0.73408068661417325</v>
      </c>
      <c r="D2" s="77">
        <v>0.65989999999999993</v>
      </c>
      <c r="E2" s="77">
        <v>0.65849999999999997</v>
      </c>
      <c r="F2" s="77">
        <v>0.36310000000000003</v>
      </c>
      <c r="G2" s="77">
        <v>0.50419999999999998</v>
      </c>
    </row>
    <row r="3" spans="1:15" ht="15.75" customHeight="1">
      <c r="A3" s="5"/>
      <c r="B3" s="11" t="s">
        <v>118</v>
      </c>
      <c r="C3" s="77">
        <v>0.10199999999999999</v>
      </c>
      <c r="D3" s="77">
        <v>0.10199999999999999</v>
      </c>
      <c r="E3" s="77">
        <v>0.14169999999999999</v>
      </c>
      <c r="F3" s="77">
        <v>0.15939999999999999</v>
      </c>
      <c r="G3" s="77">
        <v>0.1804</v>
      </c>
    </row>
    <row r="4" spans="1:15" ht="15.75" customHeight="1">
      <c r="A4" s="5"/>
      <c r="B4" s="11" t="s">
        <v>116</v>
      </c>
      <c r="C4" s="78">
        <v>7.2700000000000001E-2</v>
      </c>
      <c r="D4" s="78">
        <v>7.2700000000000001E-2</v>
      </c>
      <c r="E4" s="78">
        <v>4.2800000000000005E-2</v>
      </c>
      <c r="F4" s="78">
        <v>0.1905</v>
      </c>
      <c r="G4" s="78">
        <v>0.1201</v>
      </c>
    </row>
    <row r="5" spans="1:15" ht="15.75" customHeight="1">
      <c r="A5" s="5"/>
      <c r="B5" s="11" t="s">
        <v>119</v>
      </c>
      <c r="C5" s="78">
        <v>0.16539999999999999</v>
      </c>
      <c r="D5" s="78">
        <v>0.16539999999999999</v>
      </c>
      <c r="E5" s="78">
        <v>0.15689999999999998</v>
      </c>
      <c r="F5" s="78">
        <v>0.28699999999999998</v>
      </c>
      <c r="G5" s="78">
        <v>0.1953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0.35229999999999995</v>
      </c>
      <c r="D8" s="77">
        <v>0.35229999999999995</v>
      </c>
      <c r="E8" s="77">
        <v>0.59670000000000001</v>
      </c>
      <c r="F8" s="77">
        <v>0.625</v>
      </c>
      <c r="G8" s="77">
        <v>0.58820000000000006</v>
      </c>
    </row>
    <row r="9" spans="1:15" ht="15.75" customHeight="1">
      <c r="B9" s="7" t="s">
        <v>121</v>
      </c>
      <c r="C9" s="77">
        <v>0.18809999999999999</v>
      </c>
      <c r="D9" s="77">
        <v>0.18809999999999999</v>
      </c>
      <c r="E9" s="77">
        <v>0.11</v>
      </c>
      <c r="F9" s="77">
        <v>0.11</v>
      </c>
      <c r="G9" s="77">
        <v>0.17739999999999997</v>
      </c>
    </row>
    <row r="10" spans="1:15" ht="15.75" customHeight="1">
      <c r="B10" s="7" t="s">
        <v>122</v>
      </c>
      <c r="C10" s="78">
        <v>0.2427</v>
      </c>
      <c r="D10" s="78">
        <v>0.2427</v>
      </c>
      <c r="E10" s="78">
        <v>0.10769999999999999</v>
      </c>
      <c r="F10" s="78">
        <v>8.6500000000000007E-2</v>
      </c>
      <c r="G10" s="78">
        <v>9.2499999999999999E-2</v>
      </c>
    </row>
    <row r="11" spans="1:15" ht="15.75" customHeight="1">
      <c r="B11" s="7" t="s">
        <v>123</v>
      </c>
      <c r="C11" s="78">
        <v>0.21690000000000001</v>
      </c>
      <c r="D11" s="78">
        <v>0.21690000000000001</v>
      </c>
      <c r="E11" s="78">
        <v>0.18559999999999999</v>
      </c>
      <c r="F11" s="78">
        <v>0.17850000000000002</v>
      </c>
      <c r="G11" s="78">
        <v>0.1419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0.53744121300000003</v>
      </c>
      <c r="D14" s="79">
        <v>0.52109150421700001</v>
      </c>
      <c r="E14" s="79">
        <v>0.52109150421700001</v>
      </c>
      <c r="F14" s="79">
        <v>0.50456223493399999</v>
      </c>
      <c r="G14" s="79">
        <v>0.50456223493399999</v>
      </c>
      <c r="H14" s="80">
        <v>0.376</v>
      </c>
      <c r="I14" s="80">
        <v>0.376</v>
      </c>
      <c r="J14" s="80">
        <v>0.376</v>
      </c>
      <c r="K14" s="80">
        <v>0.376</v>
      </c>
      <c r="L14" s="80">
        <v>0.32811000000000001</v>
      </c>
      <c r="M14" s="80">
        <v>0.32811000000000001</v>
      </c>
      <c r="N14" s="80">
        <v>0.32811000000000001</v>
      </c>
      <c r="O14" s="80">
        <v>0.32811000000000001</v>
      </c>
    </row>
    <row r="15" spans="1:15" ht="15.75" customHeight="1">
      <c r="B15" s="16" t="s">
        <v>68</v>
      </c>
      <c r="C15" s="77">
        <f t="shared" ref="C15:O15" si="0">iron_deficiency_anaemia*C14</f>
        <v>0.2677002294611992</v>
      </c>
      <c r="D15" s="77">
        <f t="shared" si="0"/>
        <v>0.25955641635762</v>
      </c>
      <c r="E15" s="77">
        <f t="shared" si="0"/>
        <v>0.25955641635762</v>
      </c>
      <c r="F15" s="77">
        <f t="shared" si="0"/>
        <v>0.25132316391464993</v>
      </c>
      <c r="G15" s="77">
        <f t="shared" si="0"/>
        <v>0.25132316391464993</v>
      </c>
      <c r="H15" s="77">
        <f t="shared" si="0"/>
        <v>0.1872861325903023</v>
      </c>
      <c r="I15" s="77">
        <f t="shared" si="0"/>
        <v>0.1872861325903023</v>
      </c>
      <c r="J15" s="77">
        <f t="shared" si="0"/>
        <v>0.1872861325903023</v>
      </c>
      <c r="K15" s="77">
        <f t="shared" si="0"/>
        <v>0.1872861325903023</v>
      </c>
      <c r="L15" s="77">
        <f t="shared" si="0"/>
        <v>0.16343205575586192</v>
      </c>
      <c r="M15" s="77">
        <f t="shared" si="0"/>
        <v>0.16343205575586192</v>
      </c>
      <c r="N15" s="77">
        <f t="shared" si="0"/>
        <v>0.16343205575586192</v>
      </c>
      <c r="O15" s="77">
        <f t="shared" si="0"/>
        <v>0.16343205575586192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3.7599999999999995E-2</v>
      </c>
      <c r="D2" s="78">
        <v>1.41E-2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0.17249999999999999</v>
      </c>
      <c r="D3" s="78">
        <v>0.16339999999999999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0.72439999999999993</v>
      </c>
      <c r="D4" s="78">
        <v>0.73380000000000001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6.5500000000000114E-2</v>
      </c>
      <c r="D5" s="77">
        <f t="shared" ref="D5:G5" si="0">1-SUM(D2:D4)</f>
        <v>8.8700000000000001E-2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0.32769999999999999</v>
      </c>
      <c r="D2" s="28">
        <v>0.32839999999999997</v>
      </c>
      <c r="E2" s="28">
        <v>0.32749999999999996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0.26880000000000004</v>
      </c>
      <c r="D4" s="28">
        <v>0.26860000000000001</v>
      </c>
      <c r="E4" s="28">
        <v>0.26860000000000001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0.52109150421700001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0.376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0.32811000000000001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1.41E-2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39.359000000000002</v>
      </c>
      <c r="D13" s="28">
        <v>37.67</v>
      </c>
      <c r="E13" s="28">
        <v>36.122999999999998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43.538824130096216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39.555341049656015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187.22300000000001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0.45185356226210671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1.1548067641379081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1.1548067641379081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1.1548067641379081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1.1548067641379081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12.687640493451925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12.687640493451925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0.39440629334727345</v>
      </c>
      <c r="E17" s="86" t="s">
        <v>201</v>
      </c>
    </row>
    <row r="18" spans="1:5" ht="15.75" customHeight="1">
      <c r="A18" s="53" t="s">
        <v>175</v>
      </c>
      <c r="B18" s="85">
        <v>1.1000000000000001E-2</v>
      </c>
      <c r="C18" s="85">
        <v>0.95</v>
      </c>
      <c r="D18" s="86">
        <v>4.3845374540579991</v>
      </c>
      <c r="E18" s="86" t="s">
        <v>201</v>
      </c>
    </row>
    <row r="19" spans="1:5" ht="15.75" customHeight="1">
      <c r="A19" s="53" t="s">
        <v>174</v>
      </c>
      <c r="B19" s="85">
        <v>0.13300000000000001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4.3947620614430702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21.724653940727585</v>
      </c>
      <c r="E22" s="86" t="s">
        <v>201</v>
      </c>
    </row>
    <row r="23" spans="1:5" ht="15.75" customHeight="1">
      <c r="A23" s="53" t="s">
        <v>34</v>
      </c>
      <c r="B23" s="85">
        <v>0.30199999999999999</v>
      </c>
      <c r="C23" s="85">
        <v>0.95</v>
      </c>
      <c r="D23" s="86">
        <v>4.0765008182611915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18.207243489598095</v>
      </c>
      <c r="E24" s="86" t="s">
        <v>201</v>
      </c>
    </row>
    <row r="25" spans="1:5" ht="15.75" customHeight="1">
      <c r="A25" s="53" t="s">
        <v>87</v>
      </c>
      <c r="B25" s="85">
        <v>0.107</v>
      </c>
      <c r="C25" s="85">
        <v>0.95</v>
      </c>
      <c r="D25" s="86">
        <v>18.271062307150832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4.4887705650494958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5.1070140505093811</v>
      </c>
      <c r="E27" s="86" t="s">
        <v>201</v>
      </c>
    </row>
    <row r="28" spans="1:5" ht="15.75" customHeight="1">
      <c r="A28" s="53" t="s">
        <v>84</v>
      </c>
      <c r="B28" s="85">
        <v>0.61599999999999999</v>
      </c>
      <c r="C28" s="85">
        <v>0.95</v>
      </c>
      <c r="D28" s="86">
        <v>0.67423118058893206</v>
      </c>
      <c r="E28" s="86" t="s">
        <v>201</v>
      </c>
    </row>
    <row r="29" spans="1:5" ht="15.75" customHeight="1">
      <c r="A29" s="53" t="s">
        <v>58</v>
      </c>
      <c r="B29" s="85">
        <v>0.13300000000000001</v>
      </c>
      <c r="C29" s="85">
        <v>0.95</v>
      </c>
      <c r="D29" s="86">
        <v>80.575440792660984</v>
      </c>
      <c r="E29" s="86" t="s">
        <v>201</v>
      </c>
    </row>
    <row r="30" spans="1:5" ht="15.75" customHeight="1">
      <c r="A30" s="53" t="s">
        <v>67</v>
      </c>
      <c r="B30" s="85">
        <v>0.16200000000000001</v>
      </c>
      <c r="C30" s="85">
        <v>0.95</v>
      </c>
      <c r="D30" s="86">
        <v>213.54649486050329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213.54649486050329</v>
      </c>
      <c r="E31" s="86" t="s">
        <v>201</v>
      </c>
    </row>
    <row r="32" spans="1:5" ht="15.75" customHeight="1">
      <c r="A32" s="53" t="s">
        <v>28</v>
      </c>
      <c r="B32" s="85">
        <v>0.45</v>
      </c>
      <c r="C32" s="85">
        <v>0.95</v>
      </c>
      <c r="D32" s="86">
        <v>0.81346282995132901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0.63600000000000001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0.75599999999999989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0.61799999999999999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1.7979948238197037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0.83459431015695884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2020-08-28T07:40:58Z</dcterms:modified>
</cp:coreProperties>
</file>