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n\"/>
    </mc:Choice>
  </mc:AlternateContent>
  <xr:revisionPtr revIDLastSave="0" documentId="8_{6830B563-5E47-4A8D-9ADA-54B506FC2635}" xr6:coauthVersionLast="47" xr6:coauthVersionMax="47" xr10:uidLastSave="{00000000-0000-0000-0000-000000000000}"/>
  <bookViews>
    <workbookView xWindow="-108" yWindow="-108" windowWidth="23256" windowHeight="12456" tabRatio="961" firstSheet="3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H39" i="2"/>
  <c r="I39" i="2" s="1"/>
  <c r="G39" i="2"/>
  <c r="A39" i="2"/>
  <c r="H38" i="2"/>
  <c r="I38" i="2" s="1"/>
  <c r="G38" i="2"/>
  <c r="A34" i="2"/>
  <c r="A33" i="2"/>
  <c r="A32" i="2"/>
  <c r="A26" i="2"/>
  <c r="A25" i="2"/>
  <c r="A24" i="2"/>
  <c r="A18" i="2"/>
  <c r="A17" i="2"/>
  <c r="A16" i="2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A3" i="2"/>
  <c r="A4" i="2" s="1"/>
  <c r="A5" i="2" s="1"/>
  <c r="H2" i="2"/>
  <c r="G2" i="2"/>
  <c r="I2" i="2" s="1"/>
  <c r="A2" i="2"/>
  <c r="A31" i="2" s="1"/>
  <c r="C33" i="1"/>
  <c r="C20" i="1"/>
  <c r="A19" i="2" l="1"/>
  <c r="A27" i="2"/>
  <c r="A35" i="2"/>
  <c r="A6" i="2"/>
  <c r="A7" i="2" s="1"/>
  <c r="A8" i="2"/>
  <c r="A9" i="2" s="1"/>
  <c r="A10" i="2"/>
  <c r="A11" i="2" s="1"/>
  <c r="A12" i="2"/>
  <c r="A20" i="2"/>
  <c r="A28" i="2"/>
  <c r="A36" i="2"/>
  <c r="A13" i="2"/>
  <c r="A29" i="2"/>
  <c r="A14" i="2"/>
  <c r="A22" i="2"/>
  <c r="A30" i="2"/>
  <c r="A38" i="2"/>
  <c r="A40" i="2"/>
  <c r="A21" i="2"/>
  <c r="A37" i="2"/>
  <c r="D58" i="20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<sst xmlns="http://schemas.openxmlformats.org/spreadsheetml/2006/main" count="2092" uniqueCount="341">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</sst>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46" zoomScaleNormal="100" workbookViewId="0">
      <selection activeCell="C59" sqref="C59"/>
    </sheetView>
  </sheetViews>
  <sheetFormatPr defaultColWidth="14.44140625" defaultRowHeight="15.75" customHeight="1" x14ac:dyDescent="0.25"/>
  <cols>
    <col min="1" max="1" width="27.6640625" style="8" customWidth="1"/>
    <col min="2" max="2" width="38.6640625" style="11" customWidth="1"/>
    <col min="3" max="3" width="14.44140625" style="8" customWidth="1"/>
    <col min="4" max="16384" width="14.44140625" style="8"/>
  </cols>
  <sheetData>
    <row r="1" spans="1:3" ht="15.9" customHeight="1" x14ac:dyDescent="0.25">
      <c r="A1" s="1" t="s">
        <v>0</v>
      </c>
      <c r="B1" s="29" t="s">
        <v>1</v>
      </c>
      <c r="C1" s="29" t="s">
        <v>2</v>
      </c>
    </row>
    <row r="2" spans="1:3" ht="15.9" customHeight="1" x14ac:dyDescent="0.25">
      <c r="A2" s="8" t="s">
        <v>3</v>
      </c>
      <c r="B2" s="29"/>
      <c r="C2" s="29"/>
    </row>
    <row r="3" spans="1:3" ht="15.9" customHeight="1" x14ac:dyDescent="0.25">
      <c r="A3" s="1"/>
      <c r="B3" s="5" t="s">
        <v>4</v>
      </c>
      <c r="C3" s="41">
        <v>2021</v>
      </c>
    </row>
    <row r="4" spans="1:3" ht="15.9" customHeight="1" x14ac:dyDescent="0.25">
      <c r="A4" s="1"/>
      <c r="B4" s="5" t="s">
        <v>5</v>
      </c>
      <c r="C4" s="42">
        <v>2030</v>
      </c>
    </row>
    <row r="5" spans="1:3" ht="15.9" customHeight="1" x14ac:dyDescent="0.25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82988311.5</v>
      </c>
    </row>
    <row r="8" spans="1:3" ht="15" customHeight="1" x14ac:dyDescent="0.25">
      <c r="B8" s="5" t="s">
        <v>8</v>
      </c>
      <c r="C8" s="44">
        <v>5.0000000000000001E-3</v>
      </c>
    </row>
    <row r="9" spans="1:3" ht="15" customHeight="1" x14ac:dyDescent="0.25">
      <c r="B9" s="5" t="s">
        <v>9</v>
      </c>
      <c r="C9" s="45">
        <v>0.01</v>
      </c>
    </row>
    <row r="10" spans="1:3" ht="15" customHeight="1" x14ac:dyDescent="0.25">
      <c r="B10" s="5" t="s">
        <v>10</v>
      </c>
      <c r="C10" s="45">
        <v>0.81408699039999999</v>
      </c>
    </row>
    <row r="11" spans="1:3" ht="15" customHeight="1" x14ac:dyDescent="0.25">
      <c r="B11" s="5" t="s">
        <v>11</v>
      </c>
      <c r="C11" s="45">
        <v>0.62</v>
      </c>
    </row>
    <row r="12" spans="1:3" ht="15" customHeight="1" x14ac:dyDescent="0.25">
      <c r="B12" s="5" t="s">
        <v>12</v>
      </c>
      <c r="C12" s="45">
        <v>0.72</v>
      </c>
    </row>
    <row r="13" spans="1:3" ht="15" customHeight="1" x14ac:dyDescent="0.25">
      <c r="B13" s="5" t="s">
        <v>13</v>
      </c>
      <c r="C13" s="45">
        <v>0.10299999999999999</v>
      </c>
    </row>
    <row r="14" spans="1:3" ht="15" customHeight="1" x14ac:dyDescent="0.25">
      <c r="B14" s="8"/>
    </row>
    <row r="15" spans="1:3" ht="15" customHeight="1" x14ac:dyDescent="0.25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7.980000000000001E-2</v>
      </c>
    </row>
    <row r="24" spans="1:3" ht="15" customHeight="1" x14ac:dyDescent="0.25">
      <c r="B24" s="15" t="s">
        <v>22</v>
      </c>
      <c r="C24" s="45">
        <v>0.68840000000000001</v>
      </c>
    </row>
    <row r="25" spans="1:3" ht="15" customHeight="1" x14ac:dyDescent="0.25">
      <c r="B25" s="15" t="s">
        <v>23</v>
      </c>
      <c r="C25" s="45">
        <v>0.20130000000000001</v>
      </c>
    </row>
    <row r="26" spans="1:3" ht="15" customHeight="1" x14ac:dyDescent="0.25">
      <c r="B26" s="15" t="s">
        <v>24</v>
      </c>
      <c r="C26" s="45">
        <v>3.0499999999999999E-2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0.35675533525383901</v>
      </c>
    </row>
    <row r="30" spans="1:3" ht="14.25" customHeight="1" x14ac:dyDescent="0.25">
      <c r="B30" s="25" t="s">
        <v>27</v>
      </c>
      <c r="C30" s="99">
        <v>6.5910586704521698E-2</v>
      </c>
    </row>
    <row r="31" spans="1:3" ht="14.25" customHeight="1" x14ac:dyDescent="0.25">
      <c r="B31" s="25" t="s">
        <v>28</v>
      </c>
      <c r="C31" s="99">
        <v>9.262041217609189E-2</v>
      </c>
    </row>
    <row r="32" spans="1:3" ht="14.25" customHeight="1" x14ac:dyDescent="0.25">
      <c r="B32" s="25" t="s">
        <v>29</v>
      </c>
      <c r="C32" s="99">
        <v>0.48471366586554798</v>
      </c>
    </row>
    <row r="33" spans="1:5" ht="13.2" customHeight="1" x14ac:dyDescent="0.25">
      <c r="B33" s="27" t="s">
        <v>30</v>
      </c>
      <c r="C33" s="48">
        <f>SUM(C29:C32)</f>
        <v>1.0000000000000004</v>
      </c>
    </row>
    <row r="34" spans="1:5" ht="15" customHeight="1" x14ac:dyDescent="0.25"/>
    <row r="35" spans="1:5" ht="15" customHeight="1" x14ac:dyDescent="0.25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3.8615441240633799</v>
      </c>
    </row>
    <row r="38" spans="1:5" ht="15" customHeight="1" x14ac:dyDescent="0.25">
      <c r="B38" s="11" t="s">
        <v>34</v>
      </c>
      <c r="C38" s="43">
        <v>6.7589334874161402</v>
      </c>
      <c r="D38" s="12"/>
      <c r="E38" s="13"/>
    </row>
    <row r="39" spans="1:5" ht="15" customHeight="1" x14ac:dyDescent="0.25">
      <c r="B39" s="11" t="s">
        <v>35</v>
      </c>
      <c r="C39" s="43">
        <v>7.9004377553362701</v>
      </c>
      <c r="D39" s="12"/>
      <c r="E39" s="12"/>
    </row>
    <row r="40" spans="1:5" ht="15" customHeight="1" x14ac:dyDescent="0.25">
      <c r="B40" s="11" t="s">
        <v>36</v>
      </c>
      <c r="C40" s="100">
        <v>0.28999999999999998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5.5419555899999997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1.5745700000000001E-2</v>
      </c>
      <c r="D45" s="12"/>
    </row>
    <row r="46" spans="1:5" ht="15.75" customHeight="1" x14ac:dyDescent="0.25">
      <c r="B46" s="11" t="s">
        <v>41</v>
      </c>
      <c r="C46" s="45">
        <v>5.5079049999999997E-2</v>
      </c>
      <c r="D46" s="12"/>
    </row>
    <row r="47" spans="1:5" ht="15.75" customHeight="1" x14ac:dyDescent="0.25">
      <c r="B47" s="11" t="s">
        <v>42</v>
      </c>
      <c r="C47" s="45">
        <v>4.8836600000000001E-2</v>
      </c>
      <c r="D47" s="12"/>
      <c r="E47" s="13"/>
    </row>
    <row r="48" spans="1:5" ht="15" customHeight="1" x14ac:dyDescent="0.25">
      <c r="B48" s="11" t="s">
        <v>43</v>
      </c>
      <c r="C48" s="46">
        <v>0.88033865000000011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2.2000000000000002</v>
      </c>
      <c r="D51" s="12"/>
    </row>
    <row r="52" spans="1:4" ht="15" customHeight="1" x14ac:dyDescent="0.25">
      <c r="B52" s="11" t="s">
        <v>46</v>
      </c>
      <c r="C52" s="100">
        <v>2.2000000000000002</v>
      </c>
    </row>
    <row r="53" spans="1:4" ht="15.75" customHeight="1" x14ac:dyDescent="0.25">
      <c r="B53" s="11" t="s">
        <v>47</v>
      </c>
      <c r="C53" s="100">
        <v>2.2000000000000002</v>
      </c>
    </row>
    <row r="54" spans="1:4" ht="15.75" customHeight="1" x14ac:dyDescent="0.25">
      <c r="B54" s="11" t="s">
        <v>48</v>
      </c>
      <c r="C54" s="100">
        <v>2.2000000000000002</v>
      </c>
    </row>
    <row r="55" spans="1:4" ht="15.75" customHeight="1" x14ac:dyDescent="0.25">
      <c r="B55" s="11" t="s">
        <v>49</v>
      </c>
      <c r="C55" s="100">
        <v>2.2000000000000002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2.1363636363636359E-2</v>
      </c>
    </row>
    <row r="59" spans="1:4" ht="15.75" customHeight="1" x14ac:dyDescent="0.25">
      <c r="B59" s="11" t="s">
        <v>52</v>
      </c>
      <c r="C59" s="45">
        <v>0.65754500000000005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4.9525832999999901E-2</v>
      </c>
    </row>
    <row r="63" spans="1:4" ht="15.75" customHeight="1" x14ac:dyDescent="0.25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4140625" defaultRowHeight="15.75" customHeight="1" x14ac:dyDescent="0.25"/>
  <cols>
    <col min="1" max="1" width="56" style="5" customWidth="1"/>
    <col min="2" max="2" width="20" style="8" customWidth="1"/>
    <col min="3" max="3" width="20.44140625" style="8" customWidth="1"/>
    <col min="4" max="4" width="20.109375" style="8" customWidth="1"/>
    <col min="5" max="5" width="36.33203125" style="8" bestFit="1" customWidth="1"/>
    <col min="6" max="6" width="23" style="8" bestFit="1" customWidth="1"/>
    <col min="7" max="7" width="22.6640625" style="8" bestFit="1" customWidth="1"/>
    <col min="8" max="8" width="14.44140625" style="8" customWidth="1"/>
    <col min="9" max="16384" width="14.44140625" style="8"/>
  </cols>
  <sheetData>
    <row r="1" spans="1:7" ht="26.4" customHeight="1" x14ac:dyDescent="0.25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</v>
      </c>
      <c r="C2" s="98">
        <v>0.95</v>
      </c>
      <c r="D2" s="56">
        <v>83.410471363702499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40.449016074200848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812.31808725464009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2.9368272794280301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13.58131551799676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13.58131551799676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13.58131551799676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13.58131551799676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13.58131551799676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13.58131551799676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</v>
      </c>
      <c r="C16" s="98">
        <v>0.95</v>
      </c>
      <c r="D16" s="56">
        <v>1.288081317892106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18.60707793325918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18.60707793325918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0.99199999999999999</v>
      </c>
      <c r="C21" s="98">
        <v>0.95</v>
      </c>
      <c r="D21" s="56">
        <v>39.938718228324198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23.735422745953461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0</v>
      </c>
      <c r="C23" s="98">
        <v>0.95</v>
      </c>
      <c r="D23" s="56">
        <v>4.6350477086017117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0.25075676800000002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</v>
      </c>
      <c r="C27" s="98">
        <v>0.95</v>
      </c>
      <c r="D27" s="56">
        <v>19.14284064169528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0.84760787710545105</v>
      </c>
      <c r="C29" s="98">
        <v>0.95</v>
      </c>
      <c r="D29" s="56">
        <v>171.57648799823241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</v>
      </c>
      <c r="C31" s="98">
        <v>0.95</v>
      </c>
      <c r="D31" s="56">
        <v>0.97300645133854413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</v>
      </c>
      <c r="C32" s="98">
        <v>0.95</v>
      </c>
      <c r="D32" s="56">
        <v>2.8242409092683909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</v>
      </c>
      <c r="C38" s="98">
        <v>0.95</v>
      </c>
      <c r="D38" s="56">
        <v>2.9611221982701048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0.76055783683308997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flEYGmD1GLidd0ddtHKCKuJ5ksEMYNNySqLwy98A8V7xhGpk4EzF4dsTyjw0ycLJi5g39cx/Wi3ajpRl6DY+0g==" saltValue="mFKxAo/Yw/sKi0fDS5u9a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B11" sqref="B11"/>
    </sheetView>
  </sheetViews>
  <sheetFormatPr defaultColWidth="11.44140625" defaultRowHeight="13.2" x14ac:dyDescent="0.25"/>
  <cols>
    <col min="1" max="1" width="53" style="5" bestFit="1" customWidth="1"/>
    <col min="2" max="2" width="47.88671875" style="8" customWidth="1"/>
    <col min="3" max="3" width="42.44140625" style="8" customWidth="1"/>
    <col min="4" max="4" width="11.44140625" style="8" customWidth="1"/>
    <col min="5" max="16384" width="11.44140625" style="8"/>
  </cols>
  <sheetData>
    <row r="1" spans="1:3" x14ac:dyDescent="0.25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" customWidth="1"/>
    <col min="2" max="2" width="11.44140625" style="8" customWidth="1"/>
    <col min="3" max="16384" width="11.44140625" style="8"/>
  </cols>
  <sheetData>
    <row r="1" spans="1:1" x14ac:dyDescent="0.25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2.2000000000000002</v>
      </c>
      <c r="C2" s="21">
        <f>'Baseline year population inputs'!C52</f>
        <v>2.2000000000000002</v>
      </c>
      <c r="D2" s="21">
        <f>'Baseline year population inputs'!C53</f>
        <v>2.2000000000000002</v>
      </c>
      <c r="E2" s="21">
        <f>'Baseline year population inputs'!C54</f>
        <v>2.2000000000000002</v>
      </c>
      <c r="F2" s="21">
        <f>'Baseline year population inputs'!C55</f>
        <v>2.2000000000000002</v>
      </c>
    </row>
    <row r="3" spans="1:6" ht="15.75" customHeight="1" x14ac:dyDescent="0.25">
      <c r="A3" s="3" t="s">
        <v>204</v>
      </c>
      <c r="B3" s="21">
        <f>frac_mam_1month * 2.6</f>
        <v>0.21687307823148139</v>
      </c>
      <c r="C3" s="21">
        <f>frac_mam_1_5months * 2.6</f>
        <v>0.21687307823148139</v>
      </c>
      <c r="D3" s="21">
        <f>frac_mam_6_11months * 2.6</f>
        <v>0.22747089326963613</v>
      </c>
      <c r="E3" s="21">
        <f>frac_mam_12_23months * 2.6</f>
        <v>0.22028677790591786</v>
      </c>
      <c r="F3" s="21">
        <f>frac_mam_24_59months * 2.6</f>
        <v>0.16292941521529739</v>
      </c>
    </row>
    <row r="4" spans="1:6" ht="15.75" customHeight="1" x14ac:dyDescent="0.25">
      <c r="A4" s="3" t="s">
        <v>205</v>
      </c>
      <c r="B4" s="21">
        <f>frac_sam_1month * 2.6</f>
        <v>0.13623622441047503</v>
      </c>
      <c r="C4" s="21">
        <f>frac_sam_1_5months * 2.6</f>
        <v>0.13623622441047503</v>
      </c>
      <c r="D4" s="21">
        <f>frac_sam_6_11months * 2.6</f>
        <v>0.10579411827841896</v>
      </c>
      <c r="E4" s="21">
        <f>frac_sam_12_23months * 2.6</f>
        <v>8.8618239852306074E-2</v>
      </c>
      <c r="F4" s="21">
        <f>frac_sam_24_59months * 2.6</f>
        <v>5.485610173655768E-2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25">
      <c r="A2" s="4" t="s">
        <v>76</v>
      </c>
      <c r="B2" s="5" t="s">
        <v>169</v>
      </c>
      <c r="C2" s="60">
        <v>0</v>
      </c>
      <c r="D2" s="60">
        <f>food_insecure</f>
        <v>5.0000000000000001E-3</v>
      </c>
      <c r="E2" s="60">
        <f>food_insecure</f>
        <v>5.0000000000000001E-3</v>
      </c>
      <c r="F2" s="60">
        <f>food_insecure</f>
        <v>5.0000000000000001E-3</v>
      </c>
      <c r="G2" s="60">
        <f>food_insecure</f>
        <v>5.0000000000000001E-3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5.0000000000000001E-3</v>
      </c>
      <c r="F5" s="60">
        <f>food_insecure</f>
        <v>5.0000000000000001E-3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4.6999999999999993E-2</v>
      </c>
      <c r="D7" s="60">
        <f>diarrhoea_1_5mo*frac_diarrhea_severe</f>
        <v>4.6999999999999993E-2</v>
      </c>
      <c r="E7" s="60">
        <f>diarrhoea_6_11mo*frac_diarrhea_severe</f>
        <v>4.6999999999999993E-2</v>
      </c>
      <c r="F7" s="60">
        <f>diarrhoea_12_23mo*frac_diarrhea_severe</f>
        <v>4.6999999999999993E-2</v>
      </c>
      <c r="G7" s="60">
        <f>diarrhoea_24_59mo*frac_diarrhea_severe</f>
        <v>4.6999999999999993E-2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5.0000000000000001E-3</v>
      </c>
      <c r="F8" s="60">
        <f>food_insecure</f>
        <v>5.0000000000000001E-3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5.0000000000000001E-3</v>
      </c>
      <c r="F9" s="60">
        <f>food_insecure</f>
        <v>5.0000000000000001E-3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0.72</v>
      </c>
      <c r="E10" s="60">
        <f>IF(ISBLANK(comm_deliv), frac_children_health_facility,1)</f>
        <v>0.72</v>
      </c>
      <c r="F10" s="60">
        <f>IF(ISBLANK(comm_deliv), frac_children_health_facility,1)</f>
        <v>0.72</v>
      </c>
      <c r="G10" s="60">
        <f>IF(ISBLANK(comm_deliv), frac_children_health_facility,1)</f>
        <v>0.72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4.6999999999999993E-2</v>
      </c>
      <c r="D12" s="60">
        <f>diarrhoea_1_5mo*frac_diarrhea_severe</f>
        <v>4.6999999999999993E-2</v>
      </c>
      <c r="E12" s="60">
        <f>diarrhoea_6_11mo*frac_diarrhea_severe</f>
        <v>4.6999999999999993E-2</v>
      </c>
      <c r="F12" s="60">
        <f>diarrhoea_12_23mo*frac_diarrhea_severe</f>
        <v>4.6999999999999993E-2</v>
      </c>
      <c r="G12" s="60">
        <f>diarrhoea_24_59mo*frac_diarrhea_severe</f>
        <v>4.6999999999999993E-2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25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5.0000000000000001E-3</v>
      </c>
      <c r="I15" s="60">
        <f>food_insecure</f>
        <v>5.0000000000000001E-3</v>
      </c>
      <c r="J15" s="60">
        <f>food_insecure</f>
        <v>5.0000000000000001E-3</v>
      </c>
      <c r="K15" s="60">
        <f>food_insecure</f>
        <v>5.0000000000000001E-3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5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5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5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0.62</v>
      </c>
      <c r="I18" s="60">
        <f>frac_PW_health_facility</f>
        <v>0.62</v>
      </c>
      <c r="J18" s="60">
        <f>frac_PW_health_facility</f>
        <v>0.62</v>
      </c>
      <c r="K18" s="60">
        <f>frac_PW_health_facility</f>
        <v>0.62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25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0.10299999999999999</v>
      </c>
      <c r="M24" s="60">
        <f>famplan_unmet_need</f>
        <v>0.10299999999999999</v>
      </c>
      <c r="N24" s="60">
        <f>famplan_unmet_need</f>
        <v>0.10299999999999999</v>
      </c>
      <c r="O24" s="60">
        <f>famplan_unmet_need</f>
        <v>0.10299999999999999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9.1292583364080013E-2</v>
      </c>
      <c r="M25" s="60">
        <f>(1-food_insecure)*(0.49)+food_insecure*(0.7)</f>
        <v>0.49104999999999999</v>
      </c>
      <c r="N25" s="60">
        <f>(1-food_insecure)*(0.49)+food_insecure*(0.7)</f>
        <v>0.49104999999999999</v>
      </c>
      <c r="O25" s="60">
        <f>(1-food_insecure)*(0.49)+food_insecure*(0.7)</f>
        <v>0.49104999999999999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3.9125392870320005E-2</v>
      </c>
      <c r="M26" s="60">
        <f>(1-food_insecure)*(0.21)+food_insecure*(0.3)</f>
        <v>0.21045</v>
      </c>
      <c r="N26" s="60">
        <f>(1-food_insecure)*(0.21)+food_insecure*(0.3)</f>
        <v>0.21045</v>
      </c>
      <c r="O26" s="60">
        <f>(1-food_insecure)*(0.21)+food_insecure*(0.3)</f>
        <v>0.21045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5.5495033365600001E-2</v>
      </c>
      <c r="M27" s="60">
        <f>(1-food_insecure)*(0.3)</f>
        <v>0.29849999999999999</v>
      </c>
      <c r="N27" s="60">
        <f>(1-food_insecure)*(0.3)</f>
        <v>0.29849999999999999</v>
      </c>
      <c r="O27" s="60">
        <f>(1-food_insecure)*(0.3)</f>
        <v>0.29849999999999999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0.81408699039999999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5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" customWidth="1"/>
    <col min="2" max="2" width="12.44140625" style="8" customWidth="1"/>
    <col min="3" max="4" width="11.44140625" style="8" customWidth="1"/>
    <col min="5" max="5" width="17.44140625" style="8" customWidth="1"/>
    <col min="6" max="6" width="11.44140625" style="8" customWidth="1"/>
    <col min="7" max="16384" width="11.44140625" style="8"/>
  </cols>
  <sheetData>
    <row r="1" spans="1:5" x14ac:dyDescent="0.25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3.8" customHeight="1" x14ac:dyDescent="0.25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8" customHeight="1" x14ac:dyDescent="0.25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8" customHeight="1" x14ac:dyDescent="0.25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8" customHeight="1" x14ac:dyDescent="0.25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8" customHeight="1" x14ac:dyDescent="0.25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8" customHeight="1" x14ac:dyDescent="0.25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8" customHeight="1" x14ac:dyDescent="0.25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8" customHeight="1" x14ac:dyDescent="0.25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8" customHeight="1" x14ac:dyDescent="0.25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37" bestFit="1" customWidth="1"/>
    <col min="2" max="2" width="58.88671875" style="37" bestFit="1" customWidth="1"/>
    <col min="3" max="3" width="9.44140625" style="37" bestFit="1" customWidth="1"/>
    <col min="4" max="4" width="11.109375" style="37" bestFit="1" customWidth="1"/>
    <col min="5" max="5" width="12" style="37" bestFit="1" customWidth="1"/>
    <col min="6" max="7" width="13.109375" style="37" bestFit="1" customWidth="1"/>
    <col min="8" max="11" width="15.33203125" style="37" bestFit="1" customWidth="1"/>
    <col min="12" max="15" width="16.88671875" style="37" bestFit="1" customWidth="1"/>
    <col min="16" max="16" width="16.109375" style="37" customWidth="1"/>
    <col min="17" max="16384" width="16.109375" style="37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05" customHeight="1" x14ac:dyDescent="0.3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4140625" defaultRowHeight="15.75" customHeight="1" x14ac:dyDescent="0.25"/>
  <cols>
    <col min="1" max="1" width="8.44140625" style="8" customWidth="1"/>
    <col min="2" max="9" width="16.88671875" style="8" customWidth="1"/>
    <col min="10" max="10" width="14.44140625" style="8" customWidth="1"/>
    <col min="11" max="16384" width="14.44140625" style="8"/>
  </cols>
  <sheetData>
    <row r="1" spans="1:9" s="16" customFormat="1" ht="30" customHeight="1" x14ac:dyDescent="0.25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15046970.9256</v>
      </c>
      <c r="C2" s="49">
        <v>35954000</v>
      </c>
      <c r="D2" s="49">
        <v>79995000</v>
      </c>
      <c r="E2" s="49">
        <v>111382000</v>
      </c>
      <c r="F2" s="49">
        <v>99098000</v>
      </c>
      <c r="G2" s="17">
        <f t="shared" ref="G2:G11" si="0">C2+D2+E2+F2</f>
        <v>326429000</v>
      </c>
      <c r="H2" s="17">
        <f t="shared" ref="H2:H11" si="1">(B2 + stillbirth*B2/(1000-stillbirth))/(1-abortion)</f>
        <v>17194119.644753095</v>
      </c>
      <c r="I2" s="17">
        <f t="shared" ref="I2:I11" si="2">G2-H2</f>
        <v>309234880.3552469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14770758.5712</v>
      </c>
      <c r="C3" s="50">
        <v>36151000</v>
      </c>
      <c r="D3" s="50">
        <v>77084000</v>
      </c>
      <c r="E3" s="50">
        <v>112034000</v>
      </c>
      <c r="F3" s="50">
        <v>96285000</v>
      </c>
      <c r="G3" s="17">
        <f t="shared" si="0"/>
        <v>321554000</v>
      </c>
      <c r="H3" s="17">
        <f t="shared" si="1"/>
        <v>16878492.779226791</v>
      </c>
      <c r="I3" s="17">
        <f t="shared" si="2"/>
        <v>304675507.22077322</v>
      </c>
    </row>
    <row r="4" spans="1:9" ht="15.75" customHeight="1" x14ac:dyDescent="0.25">
      <c r="A4" s="5">
        <f t="shared" si="3"/>
        <v>2023</v>
      </c>
      <c r="B4" s="49">
        <v>14488516.159600001</v>
      </c>
      <c r="C4" s="50">
        <v>36384000</v>
      </c>
      <c r="D4" s="50">
        <v>74956000</v>
      </c>
      <c r="E4" s="50">
        <v>111596000</v>
      </c>
      <c r="F4" s="50">
        <v>94068000</v>
      </c>
      <c r="G4" s="17">
        <f t="shared" si="0"/>
        <v>317004000</v>
      </c>
      <c r="H4" s="17">
        <f t="shared" si="1"/>
        <v>16555975.388991287</v>
      </c>
      <c r="I4" s="17">
        <f t="shared" si="2"/>
        <v>300448024.6110087</v>
      </c>
    </row>
    <row r="5" spans="1:9" ht="15.75" customHeight="1" x14ac:dyDescent="0.25">
      <c r="A5" s="5">
        <f t="shared" si="3"/>
        <v>2024</v>
      </c>
      <c r="B5" s="49">
        <v>14200957.0496</v>
      </c>
      <c r="C5" s="50">
        <v>36681000</v>
      </c>
      <c r="D5" s="50">
        <v>73360000</v>
      </c>
      <c r="E5" s="50">
        <v>110005000</v>
      </c>
      <c r="F5" s="50">
        <v>92983000</v>
      </c>
      <c r="G5" s="17">
        <f t="shared" si="0"/>
        <v>313029000</v>
      </c>
      <c r="H5" s="17">
        <f t="shared" si="1"/>
        <v>16227382.626585746</v>
      </c>
      <c r="I5" s="17">
        <f t="shared" si="2"/>
        <v>296801617.37341428</v>
      </c>
    </row>
    <row r="6" spans="1:9" ht="15.75" customHeight="1" x14ac:dyDescent="0.25">
      <c r="A6" s="5">
        <f t="shared" si="3"/>
        <v>2025</v>
      </c>
      <c r="B6" s="49">
        <v>13908740.274</v>
      </c>
      <c r="C6" s="50">
        <v>37048000</v>
      </c>
      <c r="D6" s="50">
        <v>72129000</v>
      </c>
      <c r="E6" s="50">
        <v>107266000</v>
      </c>
      <c r="F6" s="50">
        <v>93304000</v>
      </c>
      <c r="G6" s="17">
        <f t="shared" si="0"/>
        <v>309747000</v>
      </c>
      <c r="H6" s="17">
        <f t="shared" si="1"/>
        <v>15893467.56642423</v>
      </c>
      <c r="I6" s="17">
        <f t="shared" si="2"/>
        <v>293853532.43357575</v>
      </c>
    </row>
    <row r="7" spans="1:9" ht="15.75" customHeight="1" x14ac:dyDescent="0.25">
      <c r="A7" s="5">
        <f t="shared" si="3"/>
        <v>2026</v>
      </c>
      <c r="B7" s="49">
        <v>13753133.544600001</v>
      </c>
      <c r="C7" s="50">
        <v>37472000</v>
      </c>
      <c r="D7" s="50">
        <v>71407000</v>
      </c>
      <c r="E7" s="50">
        <v>103458000</v>
      </c>
      <c r="F7" s="50">
        <v>95027000</v>
      </c>
      <c r="G7" s="17">
        <f t="shared" si="0"/>
        <v>307364000</v>
      </c>
      <c r="H7" s="17">
        <f t="shared" si="1"/>
        <v>15715656.315504594</v>
      </c>
      <c r="I7" s="17">
        <f t="shared" si="2"/>
        <v>291648343.68449539</v>
      </c>
    </row>
    <row r="8" spans="1:9" ht="15.75" customHeight="1" x14ac:dyDescent="0.25">
      <c r="A8" s="5">
        <f t="shared" si="3"/>
        <v>2027</v>
      </c>
      <c r="B8" s="49">
        <v>13593779.126399999</v>
      </c>
      <c r="C8" s="50">
        <v>37924000</v>
      </c>
      <c r="D8" s="50">
        <v>71144000</v>
      </c>
      <c r="E8" s="50">
        <v>98392000</v>
      </c>
      <c r="F8" s="50">
        <v>98174000</v>
      </c>
      <c r="G8" s="17">
        <f t="shared" si="0"/>
        <v>305634000</v>
      </c>
      <c r="H8" s="17">
        <f t="shared" si="1"/>
        <v>15533562.594050713</v>
      </c>
      <c r="I8" s="17">
        <f t="shared" si="2"/>
        <v>290100437.40594929</v>
      </c>
    </row>
    <row r="9" spans="1:9" ht="15.75" customHeight="1" x14ac:dyDescent="0.25">
      <c r="A9" s="5">
        <f t="shared" si="3"/>
        <v>2028</v>
      </c>
      <c r="B9" s="49">
        <v>13430815.0428</v>
      </c>
      <c r="C9" s="50">
        <v>38336000</v>
      </c>
      <c r="D9" s="50">
        <v>71245000</v>
      </c>
      <c r="E9" s="50">
        <v>92668000</v>
      </c>
      <c r="F9" s="50">
        <v>102059000</v>
      </c>
      <c r="G9" s="17">
        <f t="shared" si="0"/>
        <v>304308000</v>
      </c>
      <c r="H9" s="17">
        <f t="shared" si="1"/>
        <v>15347344.120906144</v>
      </c>
      <c r="I9" s="17">
        <f t="shared" si="2"/>
        <v>288960655.87909389</v>
      </c>
    </row>
    <row r="10" spans="1:9" ht="15.75" customHeight="1" x14ac:dyDescent="0.25">
      <c r="A10" s="5">
        <f t="shared" si="3"/>
        <v>2029</v>
      </c>
      <c r="B10" s="49">
        <v>13264472.865599999</v>
      </c>
      <c r="C10" s="50">
        <v>38608000</v>
      </c>
      <c r="D10" s="50">
        <v>71575000</v>
      </c>
      <c r="E10" s="50">
        <v>87197000</v>
      </c>
      <c r="F10" s="50">
        <v>105608000</v>
      </c>
      <c r="G10" s="17">
        <f t="shared" si="0"/>
        <v>302988000</v>
      </c>
      <c r="H10" s="17">
        <f t="shared" si="1"/>
        <v>15157265.512335198</v>
      </c>
      <c r="I10" s="17">
        <f t="shared" si="2"/>
        <v>287830734.48766482</v>
      </c>
    </row>
    <row r="11" spans="1:9" ht="15.75" customHeight="1" x14ac:dyDescent="0.25">
      <c r="A11" s="5">
        <f t="shared" si="3"/>
        <v>2030</v>
      </c>
      <c r="B11" s="49">
        <v>13095034.755000001</v>
      </c>
      <c r="C11" s="50">
        <v>38677000</v>
      </c>
      <c r="D11" s="50">
        <v>72029000</v>
      </c>
      <c r="E11" s="50">
        <v>82576000</v>
      </c>
      <c r="F11" s="50">
        <v>108106000</v>
      </c>
      <c r="G11" s="17">
        <f t="shared" si="0"/>
        <v>301388000</v>
      </c>
      <c r="H11" s="17">
        <f t="shared" si="1"/>
        <v>14963649.191785214</v>
      </c>
      <c r="I11" s="17">
        <f t="shared" si="2"/>
        <v>286424350.80821478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" customWidth="1"/>
    <col min="2" max="2" width="15" style="8" customWidth="1"/>
    <col min="3" max="3" width="14.6640625" style="8" customWidth="1"/>
    <col min="4" max="4" width="12.77734375" style="8" customWidth="1"/>
    <col min="5" max="16384" width="12.77734375" style="8"/>
  </cols>
  <sheetData>
    <row r="1" spans="1:10" x14ac:dyDescent="0.25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x14ac:dyDescent="0.25">
      <c r="A2" s="4" t="s">
        <v>232</v>
      </c>
      <c r="B2" s="102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3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3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2" t="s">
        <v>67</v>
      </c>
      <c r="C5" s="8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3"/>
      <c r="C6" s="8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3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2" t="s">
        <v>77</v>
      </c>
      <c r="C8" s="8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03"/>
      <c r="C9" s="8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03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2" t="s">
        <v>78</v>
      </c>
      <c r="C11" s="8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03"/>
      <c r="C12" s="8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03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2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03"/>
      <c r="C15" s="8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03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x14ac:dyDescent="0.25">
      <c r="A19" s="4" t="s">
        <v>233</v>
      </c>
      <c r="B19" s="102" t="s">
        <v>90</v>
      </c>
      <c r="C19" s="8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3"/>
      <c r="C20" s="8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3"/>
      <c r="C21" s="8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2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3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3"/>
      <c r="C24" s="8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2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3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3"/>
      <c r="C27" s="8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2" t="s">
        <v>78</v>
      </c>
      <c r="C28" s="8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3"/>
      <c r="C29" s="8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3"/>
      <c r="C30" s="8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2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3"/>
      <c r="C32" s="8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3"/>
      <c r="C33" s="8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x14ac:dyDescent="0.25">
      <c r="A36" s="66" t="s">
        <v>234</v>
      </c>
      <c r="B36" s="102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3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3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2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3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3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2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3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3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2" t="s">
        <v>78</v>
      </c>
      <c r="C45" s="8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3"/>
      <c r="C46" s="8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3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2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3"/>
      <c r="C49" s="8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3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5">
      <c r="B51" s="65" t="s">
        <v>150</v>
      </c>
      <c r="C51" s="8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5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5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x14ac:dyDescent="0.25">
      <c r="A55" s="4" t="s">
        <v>236</v>
      </c>
      <c r="B55" s="102" t="s">
        <v>90</v>
      </c>
      <c r="C55" s="8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03"/>
      <c r="C56" s="8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03"/>
      <c r="C57" s="8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02" t="s">
        <v>67</v>
      </c>
      <c r="C58" s="8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03"/>
      <c r="C59" s="8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03"/>
      <c r="C60" s="8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02" t="s">
        <v>77</v>
      </c>
      <c r="C61" s="8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03"/>
      <c r="C62" s="8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03"/>
      <c r="C63" s="8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02" t="s">
        <v>78</v>
      </c>
      <c r="C64" s="8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03"/>
      <c r="C65" s="8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03"/>
      <c r="C66" s="8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02" t="s">
        <v>79</v>
      </c>
      <c r="C67" s="8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03"/>
      <c r="C68" s="8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03"/>
      <c r="C69" s="8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5">
      <c r="B70" s="65" t="s">
        <v>150</v>
      </c>
      <c r="C70" s="8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x14ac:dyDescent="0.25">
      <c r="A72" s="4" t="s">
        <v>237</v>
      </c>
      <c r="B72" s="102" t="s">
        <v>90</v>
      </c>
      <c r="C72" s="8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03"/>
      <c r="C73" s="8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03"/>
      <c r="C74" s="8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02" t="s">
        <v>67</v>
      </c>
      <c r="C75" s="8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03"/>
      <c r="C76" s="8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03"/>
      <c r="C77" s="8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02" t="s">
        <v>77</v>
      </c>
      <c r="C78" s="8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03"/>
      <c r="C79" s="8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03"/>
      <c r="C80" s="8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02" t="s">
        <v>78</v>
      </c>
      <c r="C81" s="8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03"/>
      <c r="C82" s="8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03"/>
      <c r="C83" s="8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02" t="s">
        <v>79</v>
      </c>
      <c r="C84" s="8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03"/>
      <c r="C85" s="8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03"/>
      <c r="C86" s="8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5">
      <c r="B87" s="65" t="s">
        <v>150</v>
      </c>
      <c r="C87" s="8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x14ac:dyDescent="0.25">
      <c r="A89" s="66" t="s">
        <v>238</v>
      </c>
      <c r="B89" s="102" t="s">
        <v>90</v>
      </c>
      <c r="C89" s="8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03"/>
      <c r="C90" s="8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03"/>
      <c r="C91" s="8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02" t="s">
        <v>67</v>
      </c>
      <c r="C92" s="8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03"/>
      <c r="C93" s="8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03"/>
      <c r="C94" s="8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02" t="s">
        <v>77</v>
      </c>
      <c r="C95" s="8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03"/>
      <c r="C96" s="8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03"/>
      <c r="C97" s="8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02" t="s">
        <v>78</v>
      </c>
      <c r="C98" s="8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03"/>
      <c r="C99" s="8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03"/>
      <c r="C100" s="8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02" t="s">
        <v>79</v>
      </c>
      <c r="C101" s="8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03"/>
      <c r="C102" s="8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03"/>
      <c r="C103" s="8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5">
      <c r="B104" s="65" t="s">
        <v>150</v>
      </c>
      <c r="C104" s="8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5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x14ac:dyDescent="0.25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x14ac:dyDescent="0.25">
      <c r="A108" s="4" t="s">
        <v>240</v>
      </c>
      <c r="B108" s="102" t="s">
        <v>90</v>
      </c>
      <c r="C108" s="8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03"/>
      <c r="C109" s="8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03"/>
      <c r="C110" s="8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02" t="s">
        <v>67</v>
      </c>
      <c r="C111" s="8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03"/>
      <c r="C112" s="8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03"/>
      <c r="C113" s="8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02" t="s">
        <v>77</v>
      </c>
      <c r="C114" s="8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03"/>
      <c r="C115" s="8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03"/>
      <c r="C116" s="8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02" t="s">
        <v>78</v>
      </c>
      <c r="C117" s="8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03"/>
      <c r="C118" s="8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03"/>
      <c r="C119" s="8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02" t="s">
        <v>79</v>
      </c>
      <c r="C120" s="8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03"/>
      <c r="C121" s="8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03"/>
      <c r="C122" s="8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5">
      <c r="B123" s="65" t="s">
        <v>150</v>
      </c>
      <c r="C123" s="8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x14ac:dyDescent="0.25">
      <c r="A125" s="4" t="s">
        <v>241</v>
      </c>
      <c r="B125" s="102" t="s">
        <v>90</v>
      </c>
      <c r="C125" s="8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03"/>
      <c r="C126" s="8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03"/>
      <c r="C127" s="8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02" t="s">
        <v>67</v>
      </c>
      <c r="C128" s="8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03"/>
      <c r="C129" s="8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03"/>
      <c r="C130" s="8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02" t="s">
        <v>77</v>
      </c>
      <c r="C131" s="8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03"/>
      <c r="C132" s="8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03"/>
      <c r="C133" s="8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02" t="s">
        <v>78</v>
      </c>
      <c r="C134" s="8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03"/>
      <c r="C135" s="8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03"/>
      <c r="C136" s="8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02" t="s">
        <v>79</v>
      </c>
      <c r="C137" s="8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03"/>
      <c r="C138" s="8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03"/>
      <c r="C139" s="8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5">
      <c r="B140" s="65" t="s">
        <v>150</v>
      </c>
      <c r="C140" s="8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x14ac:dyDescent="0.25">
      <c r="A142" s="66" t="s">
        <v>242</v>
      </c>
      <c r="B142" s="102" t="s">
        <v>90</v>
      </c>
      <c r="C142" s="8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03"/>
      <c r="C143" s="8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03"/>
      <c r="C144" s="8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02" t="s">
        <v>67</v>
      </c>
      <c r="C145" s="8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03"/>
      <c r="C146" s="8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03"/>
      <c r="C147" s="8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02" t="s">
        <v>77</v>
      </c>
      <c r="C148" s="8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03"/>
      <c r="C149" s="8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03"/>
      <c r="C150" s="8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02" t="s">
        <v>78</v>
      </c>
      <c r="C151" s="8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03"/>
      <c r="C152" s="8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03"/>
      <c r="C153" s="8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02" t="s">
        <v>79</v>
      </c>
      <c r="C154" s="8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03"/>
      <c r="C155" s="8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03"/>
      <c r="C156" s="8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5">
      <c r="B157" s="65" t="s">
        <v>150</v>
      </c>
      <c r="C157" s="8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" customWidth="1"/>
    <col min="2" max="2" width="34.109375" style="8" customWidth="1"/>
    <col min="3" max="3" width="11.33203125" style="8" bestFit="1" customWidth="1"/>
    <col min="4" max="4" width="11.88671875" style="8" customWidth="1"/>
    <col min="5" max="6" width="15" style="8" customWidth="1"/>
    <col min="7" max="7" width="16.109375" style="8" customWidth="1"/>
    <col min="8" max="16384" width="16.109375" style="8"/>
  </cols>
  <sheetData>
    <row r="1" spans="1:6" s="68" customFormat="1" ht="18.75" customHeight="1" x14ac:dyDescent="0.25">
      <c r="A1" s="67" t="s">
        <v>243</v>
      </c>
    </row>
    <row r="2" spans="1:6" ht="15.75" customHeight="1" x14ac:dyDescent="0.25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25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25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25">
      <c r="A11" s="67" t="s">
        <v>246</v>
      </c>
      <c r="C11" s="74"/>
      <c r="D11" s="75"/>
      <c r="E11" s="75"/>
      <c r="F11" s="75"/>
    </row>
    <row r="12" spans="1:6" ht="15.75" customHeight="1" x14ac:dyDescent="0.25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5">
      <c r="A16" s="4"/>
      <c r="B16" s="11"/>
      <c r="C16" s="76"/>
      <c r="D16" s="64"/>
      <c r="E16" s="64"/>
      <c r="F16" s="64"/>
    </row>
    <row r="17" spans="1:6" ht="15.75" customHeight="1" x14ac:dyDescent="0.25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25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5">
      <c r="A28" s="67" t="s">
        <v>243</v>
      </c>
    </row>
    <row r="29" spans="1:6" ht="15.75" customHeight="1" x14ac:dyDescent="0.25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25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5">
      <c r="B32" s="5" t="s">
        <v>27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5">
      <c r="B33" s="5" t="s">
        <v>28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5">
      <c r="B34" s="5" t="s">
        <v>29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25">
      <c r="A36" s="4" t="s">
        <v>251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5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25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5">
      <c r="B41" s="11" t="s">
        <v>254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5">
      <c r="B42" s="11" t="s">
        <v>255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5">
      <c r="A43" s="4"/>
      <c r="B43" s="11"/>
      <c r="C43" s="76"/>
      <c r="D43" s="64"/>
      <c r="E43" s="64"/>
      <c r="F43" s="64"/>
    </row>
    <row r="44" spans="1:6" ht="15.75" customHeight="1" x14ac:dyDescent="0.25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5">
      <c r="B46" s="5" t="s">
        <v>69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5">
      <c r="B47" s="5" t="s">
        <v>70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5">
      <c r="B48" s="5" t="s">
        <v>71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5">
      <c r="B49" s="5" t="s">
        <v>72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5">
      <c r="B50" s="5" t="s">
        <v>73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5">
      <c r="B51" s="5" t="s">
        <v>74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5">
      <c r="B52" s="5" t="s">
        <v>75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5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25">
      <c r="A55" s="67" t="s">
        <v>243</v>
      </c>
    </row>
    <row r="56" spans="1:6" ht="15.75" customHeight="1" x14ac:dyDescent="0.25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25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5">
      <c r="B59" s="5" t="s">
        <v>27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5">
      <c r="B60" s="5" t="s">
        <v>28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5">
      <c r="B61" s="5" t="s">
        <v>29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25">
      <c r="A63" s="4" t="s">
        <v>258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5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25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5">
      <c r="B68" s="11" t="s">
        <v>261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5">
      <c r="B69" s="11" t="s">
        <v>262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5">
      <c r="A70" s="4"/>
      <c r="B70" s="11"/>
      <c r="C70" s="76"/>
      <c r="D70" s="64"/>
      <c r="E70" s="64"/>
      <c r="F70" s="64"/>
    </row>
    <row r="71" spans="1:6" ht="15.75" customHeight="1" x14ac:dyDescent="0.25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5">
      <c r="B73" s="5" t="s">
        <v>69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5">
      <c r="B74" s="5" t="s">
        <v>70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5">
      <c r="B75" s="5" t="s">
        <v>71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5">
      <c r="B76" s="5" t="s">
        <v>72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5">
      <c r="B77" s="5" t="s">
        <v>73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5">
      <c r="B78" s="5" t="s">
        <v>74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5">
      <c r="B79" s="5" t="s">
        <v>75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" customWidth="1"/>
    <col min="2" max="2" width="26.88671875" style="8" customWidth="1"/>
    <col min="3" max="3" width="18.33203125" style="8" customWidth="1"/>
    <col min="4" max="8" width="14.77734375" style="8" customWidth="1"/>
    <col min="9" max="12" width="15.33203125" style="8" bestFit="1" customWidth="1"/>
    <col min="13" max="16" width="16.88671875" style="8" bestFit="1" customWidth="1"/>
    <col min="17" max="17" width="12.77734375" style="8" customWidth="1"/>
    <col min="18" max="16384" width="12.77734375" style="8"/>
  </cols>
  <sheetData>
    <row r="1" spans="1:16" s="68" customFormat="1" x14ac:dyDescent="0.25">
      <c r="A1" s="67" t="s">
        <v>264</v>
      </c>
    </row>
    <row r="2" spans="1:16" x14ac:dyDescent="0.25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x14ac:dyDescent="0.25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5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5">
      <c r="A28" s="67" t="s">
        <v>271</v>
      </c>
    </row>
    <row r="29" spans="1:16" x14ac:dyDescent="0.25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5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x14ac:dyDescent="0.25">
      <c r="A55" s="67" t="s">
        <v>274</v>
      </c>
    </row>
    <row r="56" spans="1:16" ht="26.4" customHeight="1" x14ac:dyDescent="0.25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x14ac:dyDescent="0.25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x14ac:dyDescent="0.25">
      <c r="A64" s="67" t="s">
        <v>278</v>
      </c>
    </row>
    <row r="65" spans="1:16" ht="26.4" customHeight="1" x14ac:dyDescent="0.25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5">
      <c r="A66" s="82"/>
      <c r="B66" s="8" t="s">
        <v>68</v>
      </c>
      <c r="C66" s="3" t="s">
        <v>119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5">
      <c r="A103" s="67" t="s">
        <v>280</v>
      </c>
    </row>
    <row r="104" spans="1:16" ht="26.4" customHeight="1" x14ac:dyDescent="0.25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5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5">
      <c r="A110" s="92" t="s">
        <v>235</v>
      </c>
      <c r="H110" s="92"/>
    </row>
    <row r="111" spans="1:16" x14ac:dyDescent="0.25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x14ac:dyDescent="0.25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x14ac:dyDescent="0.25">
      <c r="A113" s="4"/>
      <c r="B113" s="8" t="s">
        <v>81</v>
      </c>
      <c r="C113" s="3" t="s">
        <v>267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5">
      <c r="C114" s="3" t="s">
        <v>268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5">
      <c r="C115" s="3" t="s">
        <v>269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5">
      <c r="C116" s="3" t="s">
        <v>270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5">
      <c r="C118" s="3" t="s">
        <v>268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5">
      <c r="C119" s="3" t="s">
        <v>269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5">
      <c r="C120" s="3" t="s">
        <v>270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5">
      <c r="B121" s="8" t="s">
        <v>84</v>
      </c>
      <c r="C121" s="3" t="s">
        <v>267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5">
      <c r="C122" s="3" t="s">
        <v>268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5">
      <c r="C123" s="3" t="s">
        <v>269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5">
      <c r="C124" s="3" t="s">
        <v>270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5">
      <c r="C126" s="3" t="s">
        <v>268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5">
      <c r="C127" s="3" t="s">
        <v>269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5">
      <c r="C128" s="3" t="s">
        <v>270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5">
      <c r="B129" s="8" t="s">
        <v>83</v>
      </c>
      <c r="C129" s="3" t="s">
        <v>267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5">
      <c r="C130" s="3" t="s">
        <v>268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5">
      <c r="C131" s="3" t="s">
        <v>269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5">
      <c r="C132" s="3" t="s">
        <v>270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5">
      <c r="B133" s="8" t="s">
        <v>89</v>
      </c>
      <c r="C133" s="3" t="s">
        <v>267</v>
      </c>
      <c r="D133" s="91">
        <f t="shared" ref="D133:H142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5">
      <c r="C134" s="3" t="s">
        <v>268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5">
      <c r="C135" s="3" t="s">
        <v>269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5">
      <c r="C136" s="3" t="s">
        <v>270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5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x14ac:dyDescent="0.25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x14ac:dyDescent="0.25">
      <c r="A140" s="4"/>
      <c r="B140" s="8" t="s">
        <v>81</v>
      </c>
      <c r="C140" s="3" t="s">
        <v>267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5">
      <c r="C141" s="3" t="s">
        <v>268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5">
      <c r="C142" s="3" t="s">
        <v>204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5">
      <c r="C143" s="3" t="s">
        <v>205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5">
      <c r="B144" s="8" t="s">
        <v>82</v>
      </c>
      <c r="C144" s="3" t="s">
        <v>267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5">
      <c r="C145" s="3" t="s">
        <v>268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5">
      <c r="C146" s="3" t="s">
        <v>204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5">
      <c r="C147" s="3" t="s">
        <v>205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5">
      <c r="B148" s="8" t="s">
        <v>84</v>
      </c>
      <c r="C148" s="3" t="s">
        <v>267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5">
      <c r="C149" s="3" t="s">
        <v>268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5">
      <c r="C150" s="3" t="s">
        <v>204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5">
      <c r="C151" s="3" t="s">
        <v>205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5">
      <c r="B152" s="8" t="s">
        <v>85</v>
      </c>
      <c r="C152" s="3" t="s">
        <v>267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5">
      <c r="C153" s="3" t="s">
        <v>268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5">
      <c r="C154" s="3" t="s">
        <v>204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5">
      <c r="C155" s="3" t="s">
        <v>205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5">
      <c r="B156" s="8" t="s">
        <v>83</v>
      </c>
      <c r="C156" s="3" t="s">
        <v>267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5">
      <c r="C157" s="3" t="s">
        <v>268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5">
      <c r="C158" s="3" t="s">
        <v>204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5">
      <c r="C159" s="3" t="s">
        <v>205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5">
      <c r="B160" s="8" t="s">
        <v>89</v>
      </c>
      <c r="C160" s="3" t="s">
        <v>267</v>
      </c>
      <c r="D160" s="91">
        <f t="shared" ref="D160:H169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5">
      <c r="C161" s="3" t="s">
        <v>268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5">
      <c r="C162" s="3" t="s">
        <v>204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5">
      <c r="C163" s="3" t="s">
        <v>205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.4" customHeight="1" x14ac:dyDescent="0.25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x14ac:dyDescent="0.25">
      <c r="A167" s="4"/>
      <c r="B167" s="8" t="s">
        <v>91</v>
      </c>
      <c r="C167" s="3" t="s">
        <v>276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5">
      <c r="C168" s="3" t="s">
        <v>277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5">
      <c r="C170" s="3" t="s">
        <v>277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5">
      <c r="C172" s="3" t="s">
        <v>277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5">
      <c r="C173" s="3"/>
      <c r="D173" s="3"/>
    </row>
    <row r="174" spans="1:8" x14ac:dyDescent="0.25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.4" customHeight="1" x14ac:dyDescent="0.25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x14ac:dyDescent="0.25">
      <c r="A176" s="82"/>
      <c r="B176" s="8" t="s">
        <v>68</v>
      </c>
      <c r="C176" s="3" t="s">
        <v>119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5">
      <c r="C177" s="3" t="s">
        <v>120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5">
      <c r="C178" s="3" t="s">
        <v>121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5">
      <c r="C179" s="3" t="s">
        <v>122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5">
      <c r="C181" s="3" t="s">
        <v>120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5">
      <c r="C182" s="3" t="s">
        <v>121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5">
      <c r="C183" s="3" t="s">
        <v>122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5">
      <c r="C185" s="3" t="s">
        <v>120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5">
      <c r="C186" s="3" t="s">
        <v>121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5">
      <c r="C187" s="3" t="s">
        <v>122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5">
      <c r="C189" s="3" t="s">
        <v>120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5">
      <c r="C190" s="3" t="s">
        <v>121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5">
      <c r="C191" s="3" t="s">
        <v>122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5">
      <c r="C193" s="3" t="s">
        <v>120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5">
      <c r="C194" s="3" t="s">
        <v>121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5">
      <c r="C195" s="3" t="s">
        <v>122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5">
      <c r="C197" s="3" t="s">
        <v>120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5">
      <c r="C198" s="3" t="s">
        <v>121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5">
      <c r="C199" s="3" t="s">
        <v>122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5">
      <c r="C201" s="3" t="s">
        <v>120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5">
      <c r="C202" s="3" t="s">
        <v>121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5">
      <c r="C203" s="3" t="s">
        <v>122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5">
      <c r="C205" s="3" t="s">
        <v>120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5">
      <c r="C206" s="3" t="s">
        <v>121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5">
      <c r="C207" s="3" t="s">
        <v>122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5">
      <c r="C209" s="3" t="s">
        <v>120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5">
      <c r="C210" s="3" t="s">
        <v>121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5">
      <c r="C211" s="3" t="s">
        <v>122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5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.4" customHeight="1" x14ac:dyDescent="0.25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x14ac:dyDescent="0.25">
      <c r="A215" s="4"/>
      <c r="C215" s="3" t="s">
        <v>119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5">
      <c r="C216" s="3" t="s">
        <v>120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5">
      <c r="C217" s="3" t="s">
        <v>121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5">
      <c r="C218" s="3" t="s">
        <v>122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5">
      <c r="A220" s="92" t="s">
        <v>239</v>
      </c>
      <c r="H220" s="92"/>
    </row>
    <row r="221" spans="1:9" x14ac:dyDescent="0.25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5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x14ac:dyDescent="0.25">
      <c r="A223" s="4"/>
      <c r="B223" s="8" t="s">
        <v>81</v>
      </c>
      <c r="C223" s="3" t="s">
        <v>267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5">
      <c r="C224" s="3" t="s">
        <v>268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5">
      <c r="C225" s="3" t="s">
        <v>269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5">
      <c r="C226" s="3" t="s">
        <v>270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5">
      <c r="C228" s="3" t="s">
        <v>268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5">
      <c r="C229" s="3" t="s">
        <v>269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5">
      <c r="C230" s="3" t="s">
        <v>270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5">
      <c r="C232" s="3" t="s">
        <v>268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5">
      <c r="C233" s="3" t="s">
        <v>269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5">
      <c r="C234" s="3" t="s">
        <v>270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5">
      <c r="C236" s="3" t="s">
        <v>268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5">
      <c r="C237" s="3" t="s">
        <v>269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5">
      <c r="C238" s="3" t="s">
        <v>270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5">
      <c r="C240" s="3" t="s">
        <v>268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5">
      <c r="C241" s="3" t="s">
        <v>269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5">
      <c r="C242" s="3" t="s">
        <v>270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5">
      <c r="C244" s="3" t="s">
        <v>268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5">
      <c r="C245" s="3" t="s">
        <v>269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5">
      <c r="C246" s="3" t="s">
        <v>270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5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5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x14ac:dyDescent="0.25">
      <c r="A250" s="4"/>
      <c r="B250" s="8" t="s">
        <v>81</v>
      </c>
      <c r="C250" s="3" t="s">
        <v>267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5">
      <c r="C251" s="3" t="s">
        <v>268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5">
      <c r="C252" s="3" t="s">
        <v>204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5">
      <c r="C253" s="3" t="s">
        <v>205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5">
      <c r="C255" s="3" t="s">
        <v>268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5">
      <c r="C256" s="3" t="s">
        <v>204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5">
      <c r="C257" s="3" t="s">
        <v>205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5">
      <c r="C259" s="3" t="s">
        <v>268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5">
      <c r="C260" s="3" t="s">
        <v>204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5">
      <c r="C261" s="3" t="s">
        <v>205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5">
      <c r="C263" s="3" t="s">
        <v>268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5">
      <c r="C264" s="3" t="s">
        <v>204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5">
      <c r="C265" s="3" t="s">
        <v>205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5">
      <c r="C267" s="3" t="s">
        <v>268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5">
      <c r="C268" s="3" t="s">
        <v>204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5">
      <c r="C269" s="3" t="s">
        <v>205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5">
      <c r="C271" s="3" t="s">
        <v>268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5">
      <c r="C272" s="3" t="s">
        <v>204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5">
      <c r="C273" s="3" t="s">
        <v>205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5">
      <c r="C274" s="3"/>
      <c r="D274" s="3"/>
    </row>
    <row r="275" spans="1:9" x14ac:dyDescent="0.25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" customHeight="1" x14ac:dyDescent="0.25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x14ac:dyDescent="0.25">
      <c r="A277" s="4"/>
      <c r="B277" s="8" t="s">
        <v>91</v>
      </c>
      <c r="C277" s="3" t="s">
        <v>276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5">
      <c r="C278" s="3" t="s">
        <v>277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5">
      <c r="C280" s="3" t="s">
        <v>277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5">
      <c r="C282" s="3" t="s">
        <v>277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5">
      <c r="C283" s="3"/>
      <c r="D283" s="3"/>
    </row>
    <row r="284" spans="1:9" x14ac:dyDescent="0.25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" customHeight="1" x14ac:dyDescent="0.25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x14ac:dyDescent="0.25">
      <c r="A286" s="82"/>
      <c r="B286" s="8" t="s">
        <v>68</v>
      </c>
      <c r="C286" s="3" t="s">
        <v>119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5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" customHeight="1" x14ac:dyDescent="0.25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x14ac:dyDescent="0.25">
      <c r="A325" s="4"/>
      <c r="C325" s="3" t="s">
        <v>119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" customWidth="1"/>
    <col min="2" max="2" width="44.44140625" style="8" customWidth="1"/>
    <col min="3" max="3" width="17.77734375" style="8" customWidth="1"/>
    <col min="4" max="4" width="17.5546875" style="8" customWidth="1"/>
    <col min="5" max="5" width="17.21875" style="8" customWidth="1"/>
    <col min="6" max="6" width="15" style="8" customWidth="1"/>
    <col min="7" max="7" width="13.6640625" style="8" customWidth="1"/>
    <col min="8" max="8" width="12.77734375" style="8" customWidth="1"/>
    <col min="9" max="16384" width="12.77734375" style="8"/>
  </cols>
  <sheetData>
    <row r="1" spans="1:7" s="68" customFormat="1" ht="14.25" customHeight="1" x14ac:dyDescent="0.25">
      <c r="A1" s="67" t="s">
        <v>281</v>
      </c>
    </row>
    <row r="2" spans="1:7" ht="14.25" customHeight="1" x14ac:dyDescent="0.25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5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5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25">
      <c r="A11" s="67" t="s">
        <v>286</v>
      </c>
    </row>
    <row r="12" spans="1:7" ht="14.25" customHeight="1" x14ac:dyDescent="0.25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5">
      <c r="A13" s="14"/>
      <c r="B13" s="11"/>
    </row>
    <row r="14" spans="1:7" s="68" customFormat="1" ht="14.25" customHeight="1" x14ac:dyDescent="0.25">
      <c r="A14" s="67" t="s">
        <v>287</v>
      </c>
    </row>
    <row r="15" spans="1:7" ht="14.25" customHeight="1" x14ac:dyDescent="0.25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5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5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25">
      <c r="A19" s="67" t="s">
        <v>291</v>
      </c>
    </row>
    <row r="20" spans="1:7" s="14" customFormat="1" ht="14.25" customHeight="1" x14ac:dyDescent="0.25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5">
      <c r="A23" s="92" t="s">
        <v>235</v>
      </c>
    </row>
    <row r="24" spans="1:7" x14ac:dyDescent="0.25">
      <c r="A24" s="67" t="s">
        <v>281</v>
      </c>
      <c r="B24" s="68"/>
      <c r="C24" s="68"/>
      <c r="D24" s="68"/>
      <c r="E24" s="68"/>
      <c r="F24" s="68"/>
      <c r="G24" s="68"/>
    </row>
    <row r="25" spans="1:7" x14ac:dyDescent="0.25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5">
      <c r="A27" s="4"/>
      <c r="B27" s="5" t="s">
        <v>293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5">
      <c r="A28" s="14" t="s">
        <v>294</v>
      </c>
    </row>
    <row r="29" spans="1:7" x14ac:dyDescent="0.25">
      <c r="B29" s="5" t="s">
        <v>295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5" t="s">
        <v>296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5" t="s">
        <v>297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5" t="s">
        <v>298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5"/>
      <c r="C33" s="5"/>
      <c r="D33" s="5"/>
      <c r="E33" s="5"/>
      <c r="F33" s="5"/>
      <c r="G33" s="5"/>
    </row>
    <row r="34" spans="1:7" x14ac:dyDescent="0.25">
      <c r="A34" s="67" t="s">
        <v>299</v>
      </c>
      <c r="B34" s="68"/>
      <c r="C34" s="68"/>
      <c r="D34" s="68"/>
      <c r="E34" s="68"/>
      <c r="F34" s="68"/>
      <c r="G34" s="68"/>
    </row>
    <row r="35" spans="1:7" x14ac:dyDescent="0.25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5">
      <c r="A36" s="14"/>
      <c r="B36" s="11"/>
    </row>
    <row r="37" spans="1:7" x14ac:dyDescent="0.25">
      <c r="A37" s="67" t="s">
        <v>287</v>
      </c>
      <c r="B37" s="68"/>
      <c r="C37" s="68"/>
      <c r="D37" s="68"/>
      <c r="E37" s="68"/>
      <c r="F37" s="68"/>
      <c r="G37" s="68"/>
    </row>
    <row r="38" spans="1:7" x14ac:dyDescent="0.25">
      <c r="A38" s="82" t="s">
        <v>272</v>
      </c>
      <c r="B38" s="5" t="s">
        <v>301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5">
      <c r="A39" s="4"/>
      <c r="B39" s="5" t="s">
        <v>302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5">
      <c r="A40" s="82" t="s">
        <v>111</v>
      </c>
      <c r="B40" s="11" t="s">
        <v>303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5">
      <c r="A42" s="67" t="s">
        <v>304</v>
      </c>
      <c r="B42" s="68"/>
      <c r="C42" s="68"/>
      <c r="D42" s="68"/>
      <c r="E42" s="68"/>
      <c r="F42" s="68"/>
      <c r="G42" s="68"/>
    </row>
    <row r="43" spans="1:7" x14ac:dyDescent="0.25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5">
      <c r="A46" s="92" t="s">
        <v>239</v>
      </c>
    </row>
    <row r="47" spans="1:7" x14ac:dyDescent="0.25">
      <c r="A47" s="67" t="s">
        <v>281</v>
      </c>
      <c r="B47" s="68"/>
      <c r="C47" s="68"/>
      <c r="D47" s="68"/>
      <c r="E47" s="68"/>
      <c r="F47" s="68"/>
      <c r="G47" s="68"/>
    </row>
    <row r="48" spans="1:7" x14ac:dyDescent="0.25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5">
      <c r="A50" s="4"/>
      <c r="B50" s="5" t="s">
        <v>307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5">
      <c r="A51" s="14" t="s">
        <v>308</v>
      </c>
    </row>
    <row r="52" spans="1:7" x14ac:dyDescent="0.25">
      <c r="B52" s="5" t="s">
        <v>309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5" t="s">
        <v>310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5" t="s">
        <v>311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5" t="s">
        <v>312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5"/>
      <c r="C56" s="5"/>
      <c r="D56" s="5"/>
      <c r="E56" s="5"/>
      <c r="F56" s="5"/>
      <c r="G56" s="5"/>
    </row>
    <row r="57" spans="1:7" x14ac:dyDescent="0.25">
      <c r="A57" s="67" t="s">
        <v>313</v>
      </c>
      <c r="B57" s="68"/>
      <c r="C57" s="68"/>
      <c r="D57" s="68"/>
      <c r="E57" s="68"/>
      <c r="F57" s="68"/>
      <c r="G57" s="68"/>
    </row>
    <row r="58" spans="1:7" x14ac:dyDescent="0.25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5">
      <c r="A59" s="14"/>
      <c r="B59" s="11"/>
    </row>
    <row r="60" spans="1:7" x14ac:dyDescent="0.25">
      <c r="A60" s="67" t="s">
        <v>287</v>
      </c>
      <c r="B60" s="68"/>
      <c r="C60" s="68"/>
      <c r="D60" s="68"/>
      <c r="E60" s="68"/>
      <c r="F60" s="68"/>
      <c r="G60" s="68"/>
    </row>
    <row r="61" spans="1:7" x14ac:dyDescent="0.25">
      <c r="A61" s="82" t="s">
        <v>272</v>
      </c>
      <c r="B61" s="5" t="s">
        <v>315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5">
      <c r="A62" s="4"/>
      <c r="B62" s="5" t="s">
        <v>316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5">
      <c r="A63" s="82" t="s">
        <v>111</v>
      </c>
      <c r="B63" s="11" t="s">
        <v>317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5">
      <c r="A65" s="67" t="s">
        <v>318</v>
      </c>
      <c r="B65" s="68"/>
      <c r="C65" s="68"/>
      <c r="D65" s="68"/>
      <c r="E65" s="68"/>
      <c r="F65" s="68"/>
      <c r="G65" s="68"/>
    </row>
    <row r="66" spans="1:7" x14ac:dyDescent="0.25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" customWidth="1"/>
    <col min="2" max="6" width="16.109375" style="8" customWidth="1"/>
    <col min="7" max="7" width="17.21875" style="8" customWidth="1"/>
    <col min="8" max="9" width="16.109375" style="8" customWidth="1"/>
    <col min="10" max="16384" width="16.109375" style="8"/>
  </cols>
  <sheetData>
    <row r="1" spans="1:6" ht="15.75" customHeight="1" x14ac:dyDescent="0.25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5">
      <c r="A15" s="92" t="s">
        <v>235</v>
      </c>
    </row>
    <row r="16" spans="1:6" ht="15.75" customHeight="1" x14ac:dyDescent="0.25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5"/>
      <c r="B18" s="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5" t="s">
        <v>179</v>
      </c>
      <c r="B19" s="5" t="s">
        <v>320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5"/>
      <c r="B20" s="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5" t="s">
        <v>180</v>
      </c>
      <c r="B21" s="5" t="s">
        <v>320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5"/>
      <c r="B22" s="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5" t="s">
        <v>181</v>
      </c>
      <c r="B23" s="5" t="s">
        <v>320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5"/>
      <c r="B24" s="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5" t="s">
        <v>185</v>
      </c>
      <c r="B25" s="5" t="s">
        <v>320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5"/>
      <c r="B26" s="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5" t="s">
        <v>189</v>
      </c>
      <c r="B27" s="5" t="s">
        <v>320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5"/>
      <c r="B28" s="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5">
      <c r="A30" s="92" t="s">
        <v>239</v>
      </c>
    </row>
    <row r="31" spans="1:6" ht="15.75" customHeight="1" x14ac:dyDescent="0.25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5"/>
      <c r="B33" s="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5" t="s">
        <v>179</v>
      </c>
      <c r="B34" s="5" t="s">
        <v>320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5"/>
      <c r="B35" s="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5" t="s">
        <v>180</v>
      </c>
      <c r="B36" s="5" t="s">
        <v>320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5"/>
      <c r="B37" s="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5" t="s">
        <v>181</v>
      </c>
      <c r="B38" s="5" t="s">
        <v>320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5"/>
      <c r="B39" s="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5" t="s">
        <v>185</v>
      </c>
      <c r="B40" s="5" t="s">
        <v>320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5"/>
      <c r="B41" s="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5" t="s">
        <v>189</v>
      </c>
      <c r="B42" s="5" t="s">
        <v>320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5"/>
      <c r="B43" s="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" customWidth="1"/>
    <col min="2" max="2" width="58.88671875" style="8" bestFit="1" customWidth="1"/>
    <col min="3" max="15" width="15" style="8" customWidth="1"/>
    <col min="16" max="16" width="12.77734375" style="8" customWidth="1"/>
    <col min="17" max="16384" width="12.77734375" style="8"/>
  </cols>
  <sheetData>
    <row r="1" spans="1:15" ht="35.25" customHeight="1" x14ac:dyDescent="0.25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x14ac:dyDescent="0.25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05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5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5">
      <c r="A23" s="92" t="s">
        <v>235</v>
      </c>
    </row>
    <row r="24" spans="1:15" ht="26.4" customHeight="1" x14ac:dyDescent="0.25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x14ac:dyDescent="0.25">
      <c r="A25" s="4" t="s">
        <v>324</v>
      </c>
    </row>
    <row r="26" spans="1:15" x14ac:dyDescent="0.25">
      <c r="B26" s="1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1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1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1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1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1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1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1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5">
      <c r="A40" s="4" t="s">
        <v>325</v>
      </c>
      <c r="B40" s="11"/>
    </row>
    <row r="41" spans="1:15" x14ac:dyDescent="0.25">
      <c r="B41" s="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5">
      <c r="A46" s="92" t="s">
        <v>239</v>
      </c>
    </row>
    <row r="47" spans="1:15" ht="26.4" customHeight="1" x14ac:dyDescent="0.25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x14ac:dyDescent="0.25">
      <c r="A48" s="4" t="s">
        <v>326</v>
      </c>
    </row>
    <row r="49" spans="1:15" x14ac:dyDescent="0.25">
      <c r="B49" s="1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1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1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1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1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1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1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1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1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5">
      <c r="A63" s="4" t="s">
        <v>327</v>
      </c>
      <c r="B63" s="11"/>
    </row>
    <row r="64" spans="1:15" x14ac:dyDescent="0.25">
      <c r="B64" s="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" customWidth="1"/>
    <col min="2" max="2" width="27.77734375" style="8" customWidth="1"/>
    <col min="3" max="7" width="15.5546875" style="8" customWidth="1"/>
    <col min="8" max="8" width="12.77734375" style="8" customWidth="1"/>
    <col min="9" max="16384" width="12.77734375" style="8"/>
  </cols>
  <sheetData>
    <row r="1" spans="1:7" x14ac:dyDescent="0.25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x14ac:dyDescent="0.25">
      <c r="A2" s="4" t="s">
        <v>328</v>
      </c>
    </row>
    <row r="3" spans="1:7" x14ac:dyDescent="0.25">
      <c r="B3" s="1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5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5">
      <c r="A7" s="92" t="s">
        <v>330</v>
      </c>
    </row>
    <row r="8" spans="1:7" x14ac:dyDescent="0.25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x14ac:dyDescent="0.25">
      <c r="A9" s="4" t="s">
        <v>331</v>
      </c>
    </row>
    <row r="10" spans="1:7" x14ac:dyDescent="0.25">
      <c r="B10" s="1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5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5">
      <c r="A14" s="92" t="s">
        <v>333</v>
      </c>
    </row>
    <row r="15" spans="1:7" x14ac:dyDescent="0.25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x14ac:dyDescent="0.25">
      <c r="A16" s="4" t="s">
        <v>334</v>
      </c>
    </row>
    <row r="17" spans="1:7" x14ac:dyDescent="0.25">
      <c r="B17" s="1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5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7734375" defaultRowHeight="13.2" x14ac:dyDescent="0.25"/>
  <cols>
    <col min="1" max="1" width="53" style="5" customWidth="1"/>
    <col min="2" max="2" width="30.5546875" style="5" customWidth="1"/>
    <col min="3" max="3" width="24.77734375" style="5" customWidth="1"/>
    <col min="4" max="4" width="15" style="8" customWidth="1"/>
    <col min="5" max="5" width="13.6640625" style="8" customWidth="1"/>
    <col min="6" max="6" width="14.44140625" style="8" customWidth="1"/>
    <col min="7" max="7" width="12.77734375" style="8" customWidth="1"/>
    <col min="8" max="8" width="17.5546875" style="8" customWidth="1"/>
    <col min="9" max="9" width="12.77734375" style="8" customWidth="1"/>
    <col min="10" max="16384" width="12.77734375" style="8"/>
  </cols>
  <sheetData>
    <row r="1" spans="1:8" x14ac:dyDescent="0.25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5">
      <c r="C3" s="5" t="s">
        <v>339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5">
      <c r="C4" s="5" t="s">
        <v>340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5" t="s">
        <v>340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5" t="s">
        <v>340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5">
      <c r="C43" s="5" t="s">
        <v>339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5">
      <c r="C44" s="5" t="s">
        <v>340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5">
      <c r="B45" s="5" t="s">
        <v>82</v>
      </c>
      <c r="C45" s="5" t="s">
        <v>338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5">
      <c r="C47" s="5" t="s">
        <v>340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5">
      <c r="C51" s="5" t="s">
        <v>339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5">
      <c r="A55" s="96" t="s">
        <v>330</v>
      </c>
      <c r="B55" s="97"/>
      <c r="C55" s="97"/>
    </row>
    <row r="56" spans="1:8" x14ac:dyDescent="0.25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5">
      <c r="C58" s="5" t="s">
        <v>339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5">
      <c r="C59" s="5" t="s">
        <v>340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5" t="s">
        <v>340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5" t="s">
        <v>204</v>
      </c>
      <c r="C62" s="5" t="s">
        <v>338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5" t="s">
        <v>340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5" t="s">
        <v>340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5" t="s">
        <v>204</v>
      </c>
      <c r="C66" s="5" t="s">
        <v>338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5" t="s">
        <v>340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5" t="s">
        <v>340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5" t="s">
        <v>204</v>
      </c>
      <c r="C70" s="5" t="s">
        <v>338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5" t="s">
        <v>340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5" t="s">
        <v>340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5" t="s">
        <v>204</v>
      </c>
      <c r="C74" s="5" t="s">
        <v>338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5" t="s">
        <v>340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5">
      <c r="C83" s="5" t="s">
        <v>339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5">
      <c r="C84" s="5" t="s">
        <v>340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5">
      <c r="C86" s="5" t="s">
        <v>339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5">
      <c r="C87" s="5" t="s">
        <v>340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5">
      <c r="C89" s="5" t="s">
        <v>339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5">
      <c r="C90" s="5" t="s">
        <v>340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5">
      <c r="C92" s="5" t="s">
        <v>339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5">
      <c r="C93" s="5" t="s">
        <v>340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5">
      <c r="C95" s="5" t="s">
        <v>339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5">
      <c r="C96" s="5" t="s">
        <v>340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5">
      <c r="C98" s="5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5">
      <c r="C99" s="5" t="s">
        <v>340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5" t="s">
        <v>82</v>
      </c>
      <c r="C100" s="5" t="s">
        <v>338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5">
      <c r="C101" s="5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5">
      <c r="C102" s="5" t="s">
        <v>340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5" t="s">
        <v>339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5">
      <c r="C106" s="5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5">
      <c r="C108" s="5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5">
      <c r="A110" s="96" t="s">
        <v>333</v>
      </c>
      <c r="B110" s="97"/>
      <c r="C110" s="97"/>
    </row>
    <row r="111" spans="1:8" x14ac:dyDescent="0.25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5">
      <c r="C113" s="5" t="s">
        <v>339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5">
      <c r="C114" s="5" t="s">
        <v>340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5" t="s">
        <v>340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5" t="s">
        <v>204</v>
      </c>
      <c r="C117" s="5" t="s">
        <v>338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5" t="s">
        <v>340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5" t="s">
        <v>340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5" t="s">
        <v>204</v>
      </c>
      <c r="C121" s="5" t="s">
        <v>338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5" t="s">
        <v>340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5" t="s">
        <v>340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5" t="s">
        <v>204</v>
      </c>
      <c r="C125" s="5" t="s">
        <v>338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5" t="s">
        <v>340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5" t="s">
        <v>340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5" t="s">
        <v>204</v>
      </c>
      <c r="C129" s="5" t="s">
        <v>338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5" t="s">
        <v>340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5">
      <c r="C132" s="5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5">
      <c r="C134" s="5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5">
      <c r="C136" s="5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5">
      <c r="C138" s="5" t="s">
        <v>339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5">
      <c r="C139" s="5" t="s">
        <v>340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5">
      <c r="C141" s="5" t="s">
        <v>339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5">
      <c r="C142" s="5" t="s">
        <v>340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5">
      <c r="C144" s="5" t="s">
        <v>339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5">
      <c r="C145" s="5" t="s">
        <v>340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5">
      <c r="C147" s="5" t="s">
        <v>339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5">
      <c r="C148" s="5" t="s">
        <v>340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5">
      <c r="C150" s="5" t="s">
        <v>339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5">
      <c r="C151" s="5" t="s">
        <v>340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5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5" t="s">
        <v>340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5" t="s">
        <v>82</v>
      </c>
      <c r="C155" s="5" t="s">
        <v>338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5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5" t="s">
        <v>340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5" t="s">
        <v>339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5">
      <c r="C161" s="5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5">
      <c r="C163" s="5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" customWidth="1"/>
    <col min="2" max="2" width="27.44140625" style="8" customWidth="1"/>
    <col min="3" max="3" width="23.6640625" style="8" customWidth="1"/>
    <col min="4" max="7" width="17.21875" style="8" customWidth="1"/>
    <col min="8" max="8" width="12.77734375" style="8" customWidth="1"/>
    <col min="9" max="16384" width="12.77734375" style="8"/>
  </cols>
  <sheetData>
    <row r="1" spans="1:8" x14ac:dyDescent="0.25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5">
      <c r="A9" s="92" t="s">
        <v>330</v>
      </c>
    </row>
    <row r="10" spans="1:8" x14ac:dyDescent="0.25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8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5">
      <c r="A18" s="92" t="s">
        <v>333</v>
      </c>
    </row>
    <row r="19" spans="1:7" x14ac:dyDescent="0.25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8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25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4.9415448130963203E-3</v>
      </c>
    </row>
    <row r="4" spans="1:8" ht="15.75" customHeight="1" x14ac:dyDescent="0.25">
      <c r="B4" s="19" t="s">
        <v>69</v>
      </c>
      <c r="C4" s="101">
        <v>2.3831215834568601E-2</v>
      </c>
    </row>
    <row r="5" spans="1:8" ht="15.75" customHeight="1" x14ac:dyDescent="0.25">
      <c r="B5" s="19" t="s">
        <v>70</v>
      </c>
      <c r="C5" s="101">
        <v>5.7835173366662433E-2</v>
      </c>
    </row>
    <row r="6" spans="1:8" ht="15.75" customHeight="1" x14ac:dyDescent="0.25">
      <c r="B6" s="19" t="s">
        <v>71</v>
      </c>
      <c r="C6" s="101">
        <v>0.27553026834774053</v>
      </c>
    </row>
    <row r="7" spans="1:8" ht="15.75" customHeight="1" x14ac:dyDescent="0.25">
      <c r="B7" s="19" t="s">
        <v>72</v>
      </c>
      <c r="C7" s="101">
        <v>0.31114622773791079</v>
      </c>
    </row>
    <row r="8" spans="1:8" ht="15.75" customHeight="1" x14ac:dyDescent="0.25">
      <c r="B8" s="19" t="s">
        <v>73</v>
      </c>
      <c r="C8" s="101">
        <v>4.9443182637430539E-4</v>
      </c>
    </row>
    <row r="9" spans="1:8" ht="15.75" customHeight="1" x14ac:dyDescent="0.25">
      <c r="B9" s="19" t="s">
        <v>74</v>
      </c>
      <c r="C9" s="101">
        <v>0.1799718242457819</v>
      </c>
    </row>
    <row r="10" spans="1:8" ht="15.75" customHeight="1" x14ac:dyDescent="0.25">
      <c r="B10" s="19" t="s">
        <v>75</v>
      </c>
      <c r="C10" s="101">
        <v>0.1462493138278651</v>
      </c>
    </row>
    <row r="11" spans="1:8" ht="15.75" customHeight="1" x14ac:dyDescent="0.25">
      <c r="B11" s="27" t="s">
        <v>30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25">
      <c r="A13" s="8" t="s">
        <v>76</v>
      </c>
      <c r="B13" s="29" t="s">
        <v>66</v>
      </c>
      <c r="C13" s="18" t="s">
        <v>77</v>
      </c>
      <c r="D13" s="18" t="s">
        <v>78</v>
      </c>
      <c r="E13" s="18" t="s">
        <v>79</v>
      </c>
      <c r="F13" s="18" t="s">
        <v>80</v>
      </c>
      <c r="G13" s="19"/>
    </row>
    <row r="14" spans="1:8" ht="15.75" customHeight="1" x14ac:dyDescent="0.25">
      <c r="B14" s="19" t="s">
        <v>81</v>
      </c>
      <c r="C14" s="55">
        <v>5.5736415593227652E-2</v>
      </c>
      <c r="D14" s="55">
        <v>5.5736415593227652E-2</v>
      </c>
      <c r="E14" s="55">
        <v>5.5736415593227652E-2</v>
      </c>
      <c r="F14" s="55">
        <v>5.5736415593227652E-2</v>
      </c>
    </row>
    <row r="15" spans="1:8" ht="15.75" customHeight="1" x14ac:dyDescent="0.25">
      <c r="B15" s="19" t="s">
        <v>82</v>
      </c>
      <c r="C15" s="101">
        <v>0.1944113270420903</v>
      </c>
      <c r="D15" s="101">
        <v>0.1944113270420903</v>
      </c>
      <c r="E15" s="101">
        <v>0.1944113270420903</v>
      </c>
      <c r="F15" s="101">
        <v>0.1944113270420903</v>
      </c>
    </row>
    <row r="16" spans="1:8" ht="15.75" customHeight="1" x14ac:dyDescent="0.25">
      <c r="B16" s="19" t="s">
        <v>83</v>
      </c>
      <c r="C16" s="101">
        <v>2.4048042926732242E-2</v>
      </c>
      <c r="D16" s="101">
        <v>2.4048042926732242E-2</v>
      </c>
      <c r="E16" s="101">
        <v>2.4048042926732242E-2</v>
      </c>
      <c r="F16" s="101">
        <v>2.4048042926732242E-2</v>
      </c>
    </row>
    <row r="17" spans="1:8" ht="15.75" customHeight="1" x14ac:dyDescent="0.25">
      <c r="B17" s="19" t="s">
        <v>84</v>
      </c>
      <c r="C17" s="101">
        <v>5.1338943879542494E-3</v>
      </c>
      <c r="D17" s="101">
        <v>5.1338943879542494E-3</v>
      </c>
      <c r="E17" s="101">
        <v>5.1338943879542494E-3</v>
      </c>
      <c r="F17" s="101">
        <v>5.1338943879542494E-3</v>
      </c>
    </row>
    <row r="18" spans="1:8" ht="15.75" customHeight="1" x14ac:dyDescent="0.25">
      <c r="B18" s="19" t="s">
        <v>85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86</v>
      </c>
      <c r="C19" s="101">
        <v>1.3039408809756649E-2</v>
      </c>
      <c r="D19" s="101">
        <v>1.3039408809756649E-2</v>
      </c>
      <c r="E19" s="101">
        <v>1.3039408809756649E-2</v>
      </c>
      <c r="F19" s="101">
        <v>1.3039408809756649E-2</v>
      </c>
    </row>
    <row r="20" spans="1:8" ht="15.75" customHeight="1" x14ac:dyDescent="0.25">
      <c r="B20" s="19" t="s">
        <v>87</v>
      </c>
      <c r="C20" s="101">
        <v>0</v>
      </c>
      <c r="D20" s="101">
        <v>0</v>
      </c>
      <c r="E20" s="101">
        <v>0</v>
      </c>
      <c r="F20" s="101">
        <v>0</v>
      </c>
    </row>
    <row r="21" spans="1:8" ht="15.75" customHeight="1" x14ac:dyDescent="0.25">
      <c r="B21" s="19" t="s">
        <v>88</v>
      </c>
      <c r="C21" s="101">
        <v>0.25375257306921689</v>
      </c>
      <c r="D21" s="101">
        <v>0.25375257306921689</v>
      </c>
      <c r="E21" s="101">
        <v>0.25375257306921689</v>
      </c>
      <c r="F21" s="101">
        <v>0.25375257306921689</v>
      </c>
    </row>
    <row r="22" spans="1:8" ht="15.75" customHeight="1" x14ac:dyDescent="0.25">
      <c r="B22" s="19" t="s">
        <v>89</v>
      </c>
      <c r="C22" s="101">
        <v>0.45387833817102208</v>
      </c>
      <c r="D22" s="101">
        <v>0.45387833817102208</v>
      </c>
      <c r="E22" s="101">
        <v>0.45387833817102208</v>
      </c>
      <c r="F22" s="101">
        <v>0.45387833817102208</v>
      </c>
    </row>
    <row r="23" spans="1:8" ht="15.75" customHeight="1" x14ac:dyDescent="0.25">
      <c r="B23" s="27" t="s">
        <v>30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25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6.7517338999999996E-2</v>
      </c>
    </row>
    <row r="27" spans="1:8" ht="15.75" customHeight="1" x14ac:dyDescent="0.25">
      <c r="B27" s="19" t="s">
        <v>92</v>
      </c>
      <c r="C27" s="101">
        <v>2.6177430000000001E-3</v>
      </c>
    </row>
    <row r="28" spans="1:8" ht="15.75" customHeight="1" x14ac:dyDescent="0.25">
      <c r="B28" s="19" t="s">
        <v>93</v>
      </c>
      <c r="C28" s="101">
        <v>0.29081648100000002</v>
      </c>
    </row>
    <row r="29" spans="1:8" ht="15.75" customHeight="1" x14ac:dyDescent="0.25">
      <c r="B29" s="19" t="s">
        <v>94</v>
      </c>
      <c r="C29" s="101">
        <v>0.10208263099999999</v>
      </c>
    </row>
    <row r="30" spans="1:8" ht="15.75" customHeight="1" x14ac:dyDescent="0.25">
      <c r="B30" s="19" t="s">
        <v>95</v>
      </c>
      <c r="C30" s="101">
        <v>2.4702686000000001E-2</v>
      </c>
    </row>
    <row r="31" spans="1:8" ht="15.75" customHeight="1" x14ac:dyDescent="0.25">
      <c r="B31" s="19" t="s">
        <v>96</v>
      </c>
      <c r="C31" s="101">
        <v>4.3597729999999999E-3</v>
      </c>
    </row>
    <row r="32" spans="1:8" ht="15.75" customHeight="1" x14ac:dyDescent="0.25">
      <c r="B32" s="19" t="s">
        <v>97</v>
      </c>
      <c r="C32" s="101">
        <v>0.112627305</v>
      </c>
    </row>
    <row r="33" spans="2:3" ht="15.75" customHeight="1" x14ac:dyDescent="0.25">
      <c r="B33" s="19" t="s">
        <v>98</v>
      </c>
      <c r="C33" s="101">
        <v>0.14088149799999999</v>
      </c>
    </row>
    <row r="34" spans="2:3" ht="15.75" customHeight="1" x14ac:dyDescent="0.25">
      <c r="B34" s="19" t="s">
        <v>99</v>
      </c>
      <c r="C34" s="101">
        <v>0.254394544</v>
      </c>
    </row>
    <row r="35" spans="2:3" ht="15.75" customHeight="1" x14ac:dyDescent="0.25">
      <c r="B35" s="27" t="s">
        <v>30</v>
      </c>
      <c r="C35" s="48">
        <f>SUM(C26:C34)</f>
        <v>1</v>
      </c>
    </row>
  </sheetData>
  <sheetProtection algorithmName="SHA-512" hashValue="g7UNMz53QJNsc+tkIXVhYjhMYvTlNc8v8gvXsIWXJ0BF6HqnMQhR46b78J5qKpidGrWjY2lFHgnUUMdTgfX7+w==" saltValue="FhPUOGw9Jc4nYo1Uq1b4L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0.475058054954691</v>
      </c>
      <c r="D2" s="52">
        <f>IFERROR(1-_xlfn.NORM.DIST(_xlfn.NORM.INV(SUM(D4:D5), 0, 1) + 1, 0, 1, TRUE), "")</f>
        <v>0.475058054954691</v>
      </c>
      <c r="E2" s="52">
        <f>IFERROR(1-_xlfn.NORM.DIST(_xlfn.NORM.INV(SUM(E4:E5), 0, 1) + 1, 0, 1, TRUE), "")</f>
        <v>0.43360856792538005</v>
      </c>
      <c r="F2" s="52">
        <f>IFERROR(1-_xlfn.NORM.DIST(_xlfn.NORM.INV(SUM(F4:F5), 0, 1) + 1, 0, 1, TRUE), "")</f>
        <v>0.25352656323337064</v>
      </c>
      <c r="G2" s="52">
        <f>IFERROR(1-_xlfn.NORM.DIST(_xlfn.NORM.INV(SUM(G4:G5), 0, 1) + 1, 0, 1, TRUE), "")</f>
        <v>0.2216194680768302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0.35067555891294439</v>
      </c>
      <c r="D3" s="52">
        <f>IFERROR(_xlfn.NORM.DIST(_xlfn.NORM.INV(SUM(D4:D5), 0, 1) + 1, 0, 1, TRUE) - SUM(D4:D5), "")</f>
        <v>0.35067555891294439</v>
      </c>
      <c r="E3" s="52">
        <f>IFERROR(_xlfn.NORM.DIST(_xlfn.NORM.INV(SUM(E4:E5), 0, 1) + 1, 0, 1, TRUE) - SUM(E4:E5), "")</f>
        <v>0.36391426034255342</v>
      </c>
      <c r="F3" s="52">
        <f>IFERROR(_xlfn.NORM.DIST(_xlfn.NORM.INV(SUM(F4:F5), 0, 1) + 1, 0, 1, TRUE) - SUM(F4:F5), "")</f>
        <v>0.3782516801061524</v>
      </c>
      <c r="G3" s="52">
        <f>IFERROR(_xlfn.NORM.DIST(_xlfn.NORM.INV(SUM(G4:G5), 0, 1) + 1, 0, 1, TRUE) - SUM(G4:G5), "")</f>
        <v>0.37060261428526581</v>
      </c>
    </row>
    <row r="4" spans="1:15" ht="15.75" customHeight="1" x14ac:dyDescent="0.25">
      <c r="B4" s="5" t="s">
        <v>104</v>
      </c>
      <c r="C4" s="45">
        <v>0.10193014049492501</v>
      </c>
      <c r="D4" s="53">
        <v>0.10193014049492501</v>
      </c>
      <c r="E4" s="53">
        <v>0.12596887628672501</v>
      </c>
      <c r="F4" s="53">
        <v>0.21533782150803599</v>
      </c>
      <c r="G4" s="53">
        <v>0.23684384633384001</v>
      </c>
    </row>
    <row r="5" spans="1:15" ht="15.75" customHeight="1" x14ac:dyDescent="0.25">
      <c r="B5" s="5" t="s">
        <v>105</v>
      </c>
      <c r="C5" s="45">
        <v>7.2336245637439595E-2</v>
      </c>
      <c r="D5" s="53">
        <v>7.2336245637439595E-2</v>
      </c>
      <c r="E5" s="53">
        <v>7.6508295445341504E-2</v>
      </c>
      <c r="F5" s="53">
        <v>0.152883935152441</v>
      </c>
      <c r="G5" s="53">
        <v>0.17093407130406399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0.53956333682015789</v>
      </c>
      <c r="D8" s="52">
        <f>IFERROR(1-_xlfn.NORM.DIST(_xlfn.NORM.INV(SUM(D10:D11), 0, 1) + 1, 0, 1, TRUE), "")</f>
        <v>0.53956333682015789</v>
      </c>
      <c r="E8" s="52">
        <f>IFERROR(1-_xlfn.NORM.DIST(_xlfn.NORM.INV(SUM(E10:E11), 0, 1) + 1, 0, 1, TRUE), "")</f>
        <v>0.55371068519441824</v>
      </c>
      <c r="F8" s="52">
        <f>IFERROR(1-_xlfn.NORM.DIST(_xlfn.NORM.INV(SUM(F10:F11), 0, 1) + 1, 0, 1, TRUE), "")</f>
        <v>0.57179989067807235</v>
      </c>
      <c r="G8" s="52">
        <f>IFERROR(1-_xlfn.NORM.DIST(_xlfn.NORM.INV(SUM(G10:G11), 0, 1) + 1, 0, 1, TRUE), "")</f>
        <v>0.6480988115395635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0.3246253929329358</v>
      </c>
      <c r="D9" s="52">
        <f>IFERROR(_xlfn.NORM.DIST(_xlfn.NORM.INV(SUM(D10:D11), 0, 1) + 1, 0, 1, TRUE) - SUM(D10:D11), "")</f>
        <v>0.3246253929329358</v>
      </c>
      <c r="E9" s="52">
        <f>IFERROR(_xlfn.NORM.DIST(_xlfn.NORM.INV(SUM(E10:E11), 0, 1) + 1, 0, 1, TRUE) - SUM(E10:E11), "")</f>
        <v>0.31811046421017597</v>
      </c>
      <c r="F9" s="52">
        <f>IFERROR(_xlfn.NORM.DIST(_xlfn.NORM.INV(SUM(F10:F11), 0, 1) + 1, 0, 1, TRUE) - SUM(F10:F11), "")</f>
        <v>0.30939048710722616</v>
      </c>
      <c r="G9" s="52">
        <f>IFERROR(_xlfn.NORM.DIST(_xlfn.NORM.INV(SUM(G10:G11), 0, 1) + 1, 0, 1, TRUE) - SUM(G10:G11), "")</f>
        <v>0.26813752809433844</v>
      </c>
    </row>
    <row r="10" spans="1:15" ht="15.75" customHeight="1" x14ac:dyDescent="0.25">
      <c r="B10" s="5" t="s">
        <v>109</v>
      </c>
      <c r="C10" s="45">
        <v>8.3412722396723607E-2</v>
      </c>
      <c r="D10" s="53">
        <v>8.3412722396723607E-2</v>
      </c>
      <c r="E10" s="53">
        <v>8.7488805103706199E-2</v>
      </c>
      <c r="F10" s="53">
        <v>8.4725683809968408E-2</v>
      </c>
      <c r="G10" s="53">
        <v>6.2665159698191295E-2</v>
      </c>
    </row>
    <row r="11" spans="1:15" ht="15.75" customHeight="1" x14ac:dyDescent="0.25">
      <c r="B11" s="5" t="s">
        <v>110</v>
      </c>
      <c r="C11" s="45">
        <v>5.2398547850182699E-2</v>
      </c>
      <c r="D11" s="53">
        <v>5.2398547850182699E-2</v>
      </c>
      <c r="E11" s="53">
        <v>4.0690045491699599E-2</v>
      </c>
      <c r="F11" s="53">
        <v>3.4083938404733102E-2</v>
      </c>
      <c r="G11" s="53">
        <v>2.1098500667906799E-2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0.24106760525000001</v>
      </c>
      <c r="D14" s="54">
        <v>0.22647946759500001</v>
      </c>
      <c r="E14" s="54">
        <v>0.22647946759500001</v>
      </c>
      <c r="F14" s="54">
        <v>8.3043017710499989E-2</v>
      </c>
      <c r="G14" s="54">
        <v>8.3043017710499989E-2</v>
      </c>
      <c r="H14" s="45">
        <v>0.32400000000000001</v>
      </c>
      <c r="I14" s="55">
        <v>0.32400000000000001</v>
      </c>
      <c r="J14" s="55">
        <v>0.32400000000000001</v>
      </c>
      <c r="K14" s="55">
        <v>0.32400000000000001</v>
      </c>
      <c r="L14" s="45">
        <v>0.26200000000000001</v>
      </c>
      <c r="M14" s="55">
        <v>0.26200000000000001</v>
      </c>
      <c r="N14" s="55">
        <v>0.26200000000000001</v>
      </c>
      <c r="O14" s="55">
        <v>0.26200000000000001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0.15851279849411126</v>
      </c>
      <c r="D15" s="52">
        <f t="shared" si="0"/>
        <v>0.14892044151975428</v>
      </c>
      <c r="E15" s="52">
        <f t="shared" si="0"/>
        <v>0.14892044151975428</v>
      </c>
      <c r="F15" s="52">
        <f t="shared" si="0"/>
        <v>5.4604521080450719E-2</v>
      </c>
      <c r="G15" s="52">
        <f t="shared" si="0"/>
        <v>5.4604521080450719E-2</v>
      </c>
      <c r="H15" s="52">
        <f t="shared" si="0"/>
        <v>0.21304458000000001</v>
      </c>
      <c r="I15" s="52">
        <f t="shared" si="0"/>
        <v>0.21304458000000001</v>
      </c>
      <c r="J15" s="52">
        <f t="shared" si="0"/>
        <v>0.21304458000000001</v>
      </c>
      <c r="K15" s="52">
        <f t="shared" si="0"/>
        <v>0.21304458000000001</v>
      </c>
      <c r="L15" s="52">
        <f t="shared" si="0"/>
        <v>0.17227679000000001</v>
      </c>
      <c r="M15" s="52">
        <f t="shared" si="0"/>
        <v>0.17227679000000001</v>
      </c>
      <c r="N15" s="52">
        <f t="shared" si="0"/>
        <v>0.17227679000000001</v>
      </c>
      <c r="O15" s="52">
        <f t="shared" si="0"/>
        <v>0.17227679000000001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0.62783992564380298</v>
      </c>
      <c r="D2" s="53">
        <v>0.43262884734375001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0.14720586077719799</v>
      </c>
      <c r="D3" s="53">
        <v>0.177978600203125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0.18765317901068701</v>
      </c>
      <c r="D4" s="53">
        <v>0.32684205140624989</v>
      </c>
      <c r="E4" s="53">
        <v>0.87710333811609398</v>
      </c>
      <c r="F4" s="53">
        <v>0.70024838180918392</v>
      </c>
      <c r="G4" s="53">
        <v>0</v>
      </c>
    </row>
    <row r="5" spans="1:7" x14ac:dyDescent="0.25">
      <c r="B5" s="3" t="s">
        <v>122</v>
      </c>
      <c r="C5" s="52">
        <v>3.74988743882404E-2</v>
      </c>
      <c r="D5" s="52">
        <v>6.2550492506879399E-2</v>
      </c>
      <c r="E5" s="52">
        <f>1-SUM(E2:E4)</f>
        <v>0.12289666188390602</v>
      </c>
      <c r="F5" s="52">
        <f>1-SUM(F2:F4)</f>
        <v>0.29975161819081608</v>
      </c>
      <c r="G5" s="52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3.2" x14ac:dyDescent="0.25"/>
  <cols>
    <col min="1" max="1" width="36.44140625" bestFit="1" customWidth="1"/>
    <col min="2" max="2" width="15.33203125" customWidth="1"/>
  </cols>
  <sheetData>
    <row r="1" spans="1:2" x14ac:dyDescent="0.25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" customWidth="1"/>
    <col min="2" max="2" width="19.109375" style="8" customWidth="1"/>
    <col min="3" max="3" width="13.44140625" style="8" customWidth="1"/>
    <col min="4" max="4" width="11.44140625" style="8" customWidth="1"/>
    <col min="5" max="16384" width="11.44140625" style="8"/>
  </cols>
  <sheetData>
    <row r="1" spans="1:5" x14ac:dyDescent="0.25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x14ac:dyDescent="0.25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x14ac:dyDescent="0.25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x14ac:dyDescent="0.25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39" t="s">
        <v>1</v>
      </c>
      <c r="B1" s="36" t="s">
        <v>153</v>
      </c>
      <c r="C1" s="40" t="s">
        <v>154</v>
      </c>
      <c r="D1" s="40" t="s">
        <v>155</v>
      </c>
    </row>
    <row r="2" spans="1:4" x14ac:dyDescent="0.25">
      <c r="A2" s="40" t="s">
        <v>156</v>
      </c>
      <c r="B2" s="32" t="s">
        <v>157</v>
      </c>
      <c r="C2" s="32" t="s">
        <v>158</v>
      </c>
      <c r="D2" s="47"/>
    </row>
    <row r="3" spans="1:4" x14ac:dyDescent="0.25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2023-01-17T02:08:42Z</dcterms:modified>
</cp:coreProperties>
</file>