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C95F3407-BE29-4CB0-8478-FC8572E3110E}" xr6:coauthVersionLast="47" xr6:coauthVersionMax="47" xr10:uidLastSave="{00000000-0000-0000-0000-000000000000}"/>
  <bookViews>
    <workbookView xWindow="-108" yWindow="-108" windowWidth="23256" windowHeight="12456" tabRatio="961" firstSheet="3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I39" i="2"/>
  <c r="H39" i="2"/>
  <c r="G39" i="2"/>
  <c r="A39" i="2"/>
  <c r="H38" i="2"/>
  <c r="I38" i="2" s="1"/>
  <c r="G38" i="2"/>
  <c r="A37" i="2"/>
  <c r="A34" i="2"/>
  <c r="A29" i="2"/>
  <c r="A26" i="2"/>
  <c r="A21" i="2"/>
  <c r="A18" i="2"/>
  <c r="A13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1" i="2" s="1"/>
  <c r="C33" i="1"/>
  <c r="C20" i="1"/>
  <c r="A16" i="2" l="1"/>
  <c r="A24" i="2"/>
  <c r="A32" i="2"/>
  <c r="A17" i="2"/>
  <c r="A25" i="2"/>
  <c r="A33" i="2"/>
  <c r="A19" i="2"/>
  <c r="A27" i="2"/>
  <c r="A35" i="2"/>
  <c r="D58" i="20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<sst xmlns="http://schemas.openxmlformats.org/spreadsheetml/2006/main" count="2092" uniqueCount="341">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</sst>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46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377945.02734375</v>
      </c>
    </row>
    <row r="8" spans="1:3" ht="15" customHeight="1" x14ac:dyDescent="0.25">
      <c r="B8" s="5" t="s">
        <v>8</v>
      </c>
      <c r="C8" s="44">
        <v>5.0000000000000001E-3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0.81408699039999999</v>
      </c>
    </row>
    <row r="11" spans="1:3" ht="15" customHeight="1" x14ac:dyDescent="0.25">
      <c r="B11" s="5" t="s">
        <v>11</v>
      </c>
      <c r="C11" s="45">
        <v>0.89599999999999991</v>
      </c>
    </row>
    <row r="12" spans="1:3" ht="15" customHeight="1" x14ac:dyDescent="0.25">
      <c r="B12" s="5" t="s">
        <v>12</v>
      </c>
      <c r="C12" s="45">
        <v>0.70299999999999996</v>
      </c>
    </row>
    <row r="13" spans="1:3" ht="15" customHeight="1" x14ac:dyDescent="0.25">
      <c r="B13" s="5" t="s">
        <v>13</v>
      </c>
      <c r="C13" s="45">
        <v>0.317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7.1399999999999991E-2</v>
      </c>
    </row>
    <row r="24" spans="1:3" ht="15" customHeight="1" x14ac:dyDescent="0.25">
      <c r="B24" s="15" t="s">
        <v>22</v>
      </c>
      <c r="C24" s="45">
        <v>0.52029999999999998</v>
      </c>
    </row>
    <row r="25" spans="1:3" ht="15" customHeight="1" x14ac:dyDescent="0.25">
      <c r="B25" s="15" t="s">
        <v>23</v>
      </c>
      <c r="C25" s="45">
        <v>0.36659999999999998</v>
      </c>
    </row>
    <row r="26" spans="1:3" ht="15" customHeight="1" x14ac:dyDescent="0.25">
      <c r="B26" s="15" t="s">
        <v>24</v>
      </c>
      <c r="C26" s="45">
        <v>4.1700000000000001E-2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0.35675533525383901</v>
      </c>
    </row>
    <row r="30" spans="1:3" ht="14.25" customHeight="1" x14ac:dyDescent="0.25">
      <c r="B30" s="25" t="s">
        <v>27</v>
      </c>
      <c r="C30" s="99">
        <v>6.5910586704521698E-2</v>
      </c>
    </row>
    <row r="31" spans="1:3" ht="14.25" customHeight="1" x14ac:dyDescent="0.25">
      <c r="B31" s="25" t="s">
        <v>28</v>
      </c>
      <c r="C31" s="99">
        <v>9.262041217609189E-2</v>
      </c>
    </row>
    <row r="32" spans="1:3" ht="14.25" customHeight="1" x14ac:dyDescent="0.25">
      <c r="B32" s="25" t="s">
        <v>29</v>
      </c>
      <c r="C32" s="99">
        <v>0.48471366586554798</v>
      </c>
    </row>
    <row r="33" spans="1:5" ht="13.2" customHeight="1" x14ac:dyDescent="0.25">
      <c r="B33" s="27" t="s">
        <v>30</v>
      </c>
      <c r="C33" s="48">
        <f>SUM(C29:C32)</f>
        <v>1.0000000000000004</v>
      </c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8.1362855927762894</v>
      </c>
    </row>
    <row r="38" spans="1:5" ht="15" customHeight="1" x14ac:dyDescent="0.25">
      <c r="B38" s="11" t="s">
        <v>34</v>
      </c>
      <c r="C38" s="43">
        <v>13.4465395041529</v>
      </c>
      <c r="D38" s="12"/>
      <c r="E38" s="13"/>
    </row>
    <row r="39" spans="1:5" ht="15" customHeight="1" x14ac:dyDescent="0.25">
      <c r="B39" s="11" t="s">
        <v>35</v>
      </c>
      <c r="C39" s="43">
        <v>15.630880923074001</v>
      </c>
      <c r="D39" s="12"/>
      <c r="E39" s="12"/>
    </row>
    <row r="40" spans="1:5" ht="15" customHeight="1" x14ac:dyDescent="0.25">
      <c r="B40" s="11" t="s">
        <v>36</v>
      </c>
      <c r="C40" s="100">
        <v>0.45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5.230393168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2.9981000000000001E-2</v>
      </c>
      <c r="D45" s="12"/>
    </row>
    <row r="46" spans="1:5" ht="15.75" customHeight="1" x14ac:dyDescent="0.25">
      <c r="B46" s="11" t="s">
        <v>41</v>
      </c>
      <c r="C46" s="45">
        <v>0.1045972</v>
      </c>
      <c r="D46" s="12"/>
    </row>
    <row r="47" spans="1:5" ht="15.75" customHeight="1" x14ac:dyDescent="0.25">
      <c r="B47" s="11" t="s">
        <v>42</v>
      </c>
      <c r="C47" s="45">
        <v>7.7711100000000005E-2</v>
      </c>
      <c r="D47" s="12"/>
      <c r="E47" s="13"/>
    </row>
    <row r="48" spans="1:5" ht="15" customHeight="1" x14ac:dyDescent="0.25">
      <c r="B48" s="11" t="s">
        <v>43</v>
      </c>
      <c r="C48" s="46">
        <v>0.78771069999999999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2.2000000000000002</v>
      </c>
      <c r="D51" s="12"/>
    </row>
    <row r="52" spans="1:4" ht="15" customHeight="1" x14ac:dyDescent="0.25">
      <c r="B52" s="11" t="s">
        <v>46</v>
      </c>
      <c r="C52" s="100">
        <v>2.2000000000000002</v>
      </c>
    </row>
    <row r="53" spans="1:4" ht="15.75" customHeight="1" x14ac:dyDescent="0.25">
      <c r="B53" s="11" t="s">
        <v>47</v>
      </c>
      <c r="C53" s="100">
        <v>2.2000000000000002</v>
      </c>
    </row>
    <row r="54" spans="1:4" ht="15.75" customHeight="1" x14ac:dyDescent="0.25">
      <c r="B54" s="11" t="s">
        <v>48</v>
      </c>
      <c r="C54" s="100">
        <v>2.2000000000000002</v>
      </c>
    </row>
    <row r="55" spans="1:4" ht="15.75" customHeight="1" x14ac:dyDescent="0.25">
      <c r="B55" s="11" t="s">
        <v>49</v>
      </c>
      <c r="C55" s="100">
        <v>2.2000000000000002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2.1363636363636359E-2</v>
      </c>
    </row>
    <row r="59" spans="1:4" ht="15.75" customHeight="1" x14ac:dyDescent="0.25">
      <c r="B59" s="11" t="s">
        <v>52</v>
      </c>
      <c r="C59" s="45">
        <v>0.58909100000000003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5.3733958999999998E-2</v>
      </c>
    </row>
    <row r="63" spans="1:4" ht="15.75" customHeight="1" x14ac:dyDescent="0.25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65339.898400000013</v>
      </c>
      <c r="C2" s="49">
        <v>111000</v>
      </c>
      <c r="D2" s="49">
        <v>235000</v>
      </c>
      <c r="E2" s="49">
        <v>282000</v>
      </c>
      <c r="F2" s="49">
        <v>216000</v>
      </c>
      <c r="G2" s="17">
        <f t="shared" ref="G2:G11" si="0">C2+D2+E2+F2</f>
        <v>844000</v>
      </c>
      <c r="H2" s="17">
        <f t="shared" ref="H2:H11" si="1">(B2 + stillbirth*B2/(1000-stillbirth))/(1-abortion)</f>
        <v>74640.282569463467</v>
      </c>
      <c r="I2" s="17">
        <f t="shared" ref="I2:I11" si="2">G2-H2</f>
        <v>769359.71743053652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64272.571800000012</v>
      </c>
      <c r="C3" s="50">
        <v>115000</v>
      </c>
      <c r="D3" s="50">
        <v>228000</v>
      </c>
      <c r="E3" s="50">
        <v>285000</v>
      </c>
      <c r="F3" s="50">
        <v>220000</v>
      </c>
      <c r="G3" s="17">
        <f t="shared" si="0"/>
        <v>848000</v>
      </c>
      <c r="H3" s="17">
        <f t="shared" si="1"/>
        <v>73421.034285203743</v>
      </c>
      <c r="I3" s="17">
        <f t="shared" si="2"/>
        <v>774578.96571479621</v>
      </c>
    </row>
    <row r="4" spans="1:9" ht="15.75" customHeight="1" x14ac:dyDescent="0.25">
      <c r="A4" s="5">
        <f t="shared" si="3"/>
        <v>2023</v>
      </c>
      <c r="B4" s="49">
        <v>63140.796000000009</v>
      </c>
      <c r="C4" s="50">
        <v>121000</v>
      </c>
      <c r="D4" s="50">
        <v>221000</v>
      </c>
      <c r="E4" s="50">
        <v>285000</v>
      </c>
      <c r="F4" s="50">
        <v>222000</v>
      </c>
      <c r="G4" s="17">
        <f t="shared" si="0"/>
        <v>849000</v>
      </c>
      <c r="H4" s="17">
        <f t="shared" si="1"/>
        <v>72128.163197462956</v>
      </c>
      <c r="I4" s="17">
        <f t="shared" si="2"/>
        <v>776871.83680253709</v>
      </c>
    </row>
    <row r="5" spans="1:9" ht="15.75" customHeight="1" x14ac:dyDescent="0.25">
      <c r="A5" s="5">
        <f t="shared" si="3"/>
        <v>2024</v>
      </c>
      <c r="B5" s="49">
        <v>61927.8842</v>
      </c>
      <c r="C5" s="50">
        <v>128000</v>
      </c>
      <c r="D5" s="50">
        <v>217000</v>
      </c>
      <c r="E5" s="50">
        <v>284000</v>
      </c>
      <c r="F5" s="50">
        <v>227000</v>
      </c>
      <c r="G5" s="17">
        <f t="shared" si="0"/>
        <v>856000</v>
      </c>
      <c r="H5" s="17">
        <f t="shared" si="1"/>
        <v>70742.607331893421</v>
      </c>
      <c r="I5" s="17">
        <f t="shared" si="2"/>
        <v>785257.39266810659</v>
      </c>
    </row>
    <row r="6" spans="1:9" ht="15.75" customHeight="1" x14ac:dyDescent="0.25">
      <c r="A6" s="5">
        <f t="shared" si="3"/>
        <v>2025</v>
      </c>
      <c r="B6" s="49">
        <v>60637.248000000007</v>
      </c>
      <c r="C6" s="50">
        <v>136000</v>
      </c>
      <c r="D6" s="50">
        <v>214000</v>
      </c>
      <c r="E6" s="50">
        <v>281000</v>
      </c>
      <c r="F6" s="50">
        <v>232000</v>
      </c>
      <c r="G6" s="17">
        <f t="shared" si="0"/>
        <v>863000</v>
      </c>
      <c r="H6" s="17">
        <f t="shared" si="1"/>
        <v>69268.263890576141</v>
      </c>
      <c r="I6" s="17">
        <f t="shared" si="2"/>
        <v>793731.73610942392</v>
      </c>
    </row>
    <row r="7" spans="1:9" ht="15.75" customHeight="1" x14ac:dyDescent="0.25">
      <c r="A7" s="5">
        <f t="shared" si="3"/>
        <v>2026</v>
      </c>
      <c r="B7" s="49">
        <v>60106.635199999997</v>
      </c>
      <c r="C7" s="50">
        <v>144000</v>
      </c>
      <c r="D7" s="50">
        <v>214000</v>
      </c>
      <c r="E7" s="50">
        <v>275000</v>
      </c>
      <c r="F7" s="50">
        <v>239000</v>
      </c>
      <c r="G7" s="17">
        <f t="shared" si="0"/>
        <v>872000</v>
      </c>
      <c r="H7" s="17">
        <f t="shared" si="1"/>
        <v>68662.124452089105</v>
      </c>
      <c r="I7" s="17">
        <f t="shared" si="2"/>
        <v>803337.87554791092</v>
      </c>
    </row>
    <row r="8" spans="1:9" ht="15.75" customHeight="1" x14ac:dyDescent="0.25">
      <c r="A8" s="5">
        <f t="shared" si="3"/>
        <v>2027</v>
      </c>
      <c r="B8" s="49">
        <v>59536.365600000012</v>
      </c>
      <c r="C8" s="50">
        <v>154000</v>
      </c>
      <c r="D8" s="50">
        <v>216000</v>
      </c>
      <c r="E8" s="50">
        <v>266000</v>
      </c>
      <c r="F8" s="50">
        <v>247000</v>
      </c>
      <c r="G8" s="17">
        <f t="shared" si="0"/>
        <v>883000</v>
      </c>
      <c r="H8" s="17">
        <f t="shared" si="1"/>
        <v>68010.683523543485</v>
      </c>
      <c r="I8" s="17">
        <f t="shared" si="2"/>
        <v>814989.31647645647</v>
      </c>
    </row>
    <row r="9" spans="1:9" ht="15.75" customHeight="1" x14ac:dyDescent="0.25">
      <c r="A9" s="5">
        <f t="shared" si="3"/>
        <v>2028</v>
      </c>
      <c r="B9" s="49">
        <v>58927.431600000011</v>
      </c>
      <c r="C9" s="50">
        <v>163000</v>
      </c>
      <c r="D9" s="50">
        <v>221000</v>
      </c>
      <c r="E9" s="50">
        <v>256000</v>
      </c>
      <c r="F9" s="50">
        <v>256000</v>
      </c>
      <c r="G9" s="17">
        <f t="shared" si="0"/>
        <v>896000</v>
      </c>
      <c r="H9" s="17">
        <f t="shared" si="1"/>
        <v>67315.074761682379</v>
      </c>
      <c r="I9" s="17">
        <f t="shared" si="2"/>
        <v>828684.92523831758</v>
      </c>
    </row>
    <row r="10" spans="1:9" ht="15.75" customHeight="1" x14ac:dyDescent="0.25">
      <c r="A10" s="5">
        <f t="shared" si="3"/>
        <v>2029</v>
      </c>
      <c r="B10" s="49">
        <v>58264.324800000002</v>
      </c>
      <c r="C10" s="50">
        <v>170000</v>
      </c>
      <c r="D10" s="50">
        <v>228000</v>
      </c>
      <c r="E10" s="50">
        <v>245000</v>
      </c>
      <c r="F10" s="50">
        <v>264000</v>
      </c>
      <c r="G10" s="17">
        <f t="shared" si="0"/>
        <v>907000</v>
      </c>
      <c r="H10" s="17">
        <f t="shared" si="1"/>
        <v>66557.582323865339</v>
      </c>
      <c r="I10" s="17">
        <f t="shared" si="2"/>
        <v>840442.41767613462</v>
      </c>
    </row>
    <row r="11" spans="1:9" ht="15.75" customHeight="1" x14ac:dyDescent="0.25">
      <c r="A11" s="5">
        <f t="shared" si="3"/>
        <v>2030</v>
      </c>
      <c r="B11" s="49">
        <v>57581.37000000001</v>
      </c>
      <c r="C11" s="50">
        <v>175000</v>
      </c>
      <c r="D11" s="50">
        <v>237000</v>
      </c>
      <c r="E11" s="50">
        <v>236000</v>
      </c>
      <c r="F11" s="50">
        <v>270000</v>
      </c>
      <c r="G11" s="17">
        <f t="shared" si="0"/>
        <v>918000</v>
      </c>
      <c r="H11" s="17">
        <f t="shared" si="1"/>
        <v>65777.416751184093</v>
      </c>
      <c r="I11" s="17">
        <f t="shared" si="2"/>
        <v>852222.58324881596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1.6385194441076219E-3</v>
      </c>
    </row>
    <row r="4" spans="1:8" ht="15.75" customHeight="1" x14ac:dyDescent="0.25">
      <c r="B4" s="19" t="s">
        <v>69</v>
      </c>
      <c r="C4" s="101">
        <v>0.1118869756131808</v>
      </c>
    </row>
    <row r="5" spans="1:8" ht="15.75" customHeight="1" x14ac:dyDescent="0.25">
      <c r="B5" s="19" t="s">
        <v>70</v>
      </c>
      <c r="C5" s="101">
        <v>5.2863040319249453E-2</v>
      </c>
    </row>
    <row r="6" spans="1:8" ht="15.75" customHeight="1" x14ac:dyDescent="0.25">
      <c r="B6" s="19" t="s">
        <v>71</v>
      </c>
      <c r="C6" s="101">
        <v>0.22337976979282501</v>
      </c>
    </row>
    <row r="7" spans="1:8" ht="15.75" customHeight="1" x14ac:dyDescent="0.25">
      <c r="B7" s="19" t="s">
        <v>72</v>
      </c>
      <c r="C7" s="101">
        <v>0.3004479003120496</v>
      </c>
    </row>
    <row r="8" spans="1:8" ht="15.75" customHeight="1" x14ac:dyDescent="0.25">
      <c r="B8" s="19" t="s">
        <v>73</v>
      </c>
      <c r="C8" s="101">
        <v>2.0953841413432579E-3</v>
      </c>
    </row>
    <row r="9" spans="1:8" ht="15.75" customHeight="1" x14ac:dyDescent="0.25">
      <c r="B9" s="19" t="s">
        <v>74</v>
      </c>
      <c r="C9" s="101">
        <v>0.22485833930304</v>
      </c>
    </row>
    <row r="10" spans="1:8" ht="15.75" customHeight="1" x14ac:dyDescent="0.25">
      <c r="B10" s="19" t="s">
        <v>75</v>
      </c>
      <c r="C10" s="101">
        <v>8.2830071074203995E-2</v>
      </c>
    </row>
    <row r="11" spans="1:8" ht="15.75" customHeight="1" x14ac:dyDescent="0.25">
      <c r="B11" s="27" t="s">
        <v>30</v>
      </c>
      <c r="C11" s="48">
        <f>SUM(C3:C10)</f>
        <v>0.99999999999999978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8" t="s">
        <v>77</v>
      </c>
      <c r="D13" s="18" t="s">
        <v>78</v>
      </c>
      <c r="E13" s="18" t="s">
        <v>79</v>
      </c>
      <c r="F13" s="18" t="s">
        <v>80</v>
      </c>
      <c r="G13" s="19"/>
    </row>
    <row r="14" spans="1:8" ht="15.75" customHeight="1" x14ac:dyDescent="0.25">
      <c r="B14" s="19" t="s">
        <v>81</v>
      </c>
      <c r="C14" s="55">
        <v>0.117129864319247</v>
      </c>
      <c r="D14" s="55">
        <v>0.117129864319247</v>
      </c>
      <c r="E14" s="55">
        <v>0.117129864319247</v>
      </c>
      <c r="F14" s="55">
        <v>0.117129864319247</v>
      </c>
    </row>
    <row r="15" spans="1:8" ht="15.75" customHeight="1" x14ac:dyDescent="0.25">
      <c r="B15" s="19" t="s">
        <v>82</v>
      </c>
      <c r="C15" s="101">
        <v>0.23830774603205909</v>
      </c>
      <c r="D15" s="101">
        <v>0.23830774603205909</v>
      </c>
      <c r="E15" s="101">
        <v>0.23830774603205909</v>
      </c>
      <c r="F15" s="101">
        <v>0.23830774603205909</v>
      </c>
    </row>
    <row r="16" spans="1:8" ht="15.75" customHeight="1" x14ac:dyDescent="0.25">
      <c r="B16" s="19" t="s">
        <v>83</v>
      </c>
      <c r="C16" s="101">
        <v>2.0150416790536672E-2</v>
      </c>
      <c r="D16" s="101">
        <v>2.0150416790536672E-2</v>
      </c>
      <c r="E16" s="101">
        <v>2.0150416790536672E-2</v>
      </c>
      <c r="F16" s="101">
        <v>2.0150416790536672E-2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4.3259595359301448E-3</v>
      </c>
      <c r="D19" s="101">
        <v>4.3259595359301448E-3</v>
      </c>
      <c r="E19" s="101">
        <v>4.3259595359301448E-3</v>
      </c>
      <c r="F19" s="101">
        <v>4.3259595359301448E-3</v>
      </c>
    </row>
    <row r="20" spans="1:8" ht="15.75" customHeight="1" x14ac:dyDescent="0.25">
      <c r="B20" s="19" t="s">
        <v>87</v>
      </c>
      <c r="C20" s="101">
        <v>1.4451251271074979E-3</v>
      </c>
      <c r="D20" s="101">
        <v>1.4451251271074979E-3</v>
      </c>
      <c r="E20" s="101">
        <v>1.4451251271074979E-3</v>
      </c>
      <c r="F20" s="101">
        <v>1.4451251271074979E-3</v>
      </c>
    </row>
    <row r="21" spans="1:8" ht="15.75" customHeight="1" x14ac:dyDescent="0.25">
      <c r="B21" s="19" t="s">
        <v>88</v>
      </c>
      <c r="C21" s="101">
        <v>0.14876122831317579</v>
      </c>
      <c r="D21" s="101">
        <v>0.14876122831317579</v>
      </c>
      <c r="E21" s="101">
        <v>0.14876122831317579</v>
      </c>
      <c r="F21" s="101">
        <v>0.14876122831317579</v>
      </c>
    </row>
    <row r="22" spans="1:8" ht="15.75" customHeight="1" x14ac:dyDescent="0.25">
      <c r="B22" s="19" t="s">
        <v>89</v>
      </c>
      <c r="C22" s="101">
        <v>0.4698796598819438</v>
      </c>
      <c r="D22" s="101">
        <v>0.4698796598819438</v>
      </c>
      <c r="E22" s="101">
        <v>0.4698796598819438</v>
      </c>
      <c r="F22" s="101">
        <v>0.4698796598819438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4.767842600000001E-2</v>
      </c>
    </row>
    <row r="27" spans="1:8" ht="15.75" customHeight="1" x14ac:dyDescent="0.25">
      <c r="B27" s="19" t="s">
        <v>92</v>
      </c>
      <c r="C27" s="101">
        <v>1.8794775E-2</v>
      </c>
    </row>
    <row r="28" spans="1:8" ht="15.75" customHeight="1" x14ac:dyDescent="0.25">
      <c r="B28" s="19" t="s">
        <v>93</v>
      </c>
      <c r="C28" s="101">
        <v>0.23166139099999999</v>
      </c>
    </row>
    <row r="29" spans="1:8" ht="15.75" customHeight="1" x14ac:dyDescent="0.25">
      <c r="B29" s="19" t="s">
        <v>94</v>
      </c>
      <c r="C29" s="101">
        <v>0.138538992</v>
      </c>
    </row>
    <row r="30" spans="1:8" ht="15.75" customHeight="1" x14ac:dyDescent="0.25">
      <c r="B30" s="19" t="s">
        <v>95</v>
      </c>
      <c r="C30" s="101">
        <v>5.0761070999999998E-2</v>
      </c>
    </row>
    <row r="31" spans="1:8" ht="15.75" customHeight="1" x14ac:dyDescent="0.25">
      <c r="B31" s="19" t="s">
        <v>96</v>
      </c>
      <c r="C31" s="101">
        <v>7.0366394999999998E-2</v>
      </c>
    </row>
    <row r="32" spans="1:8" ht="15.75" customHeight="1" x14ac:dyDescent="0.25">
      <c r="B32" s="19" t="s">
        <v>97</v>
      </c>
      <c r="C32" s="101">
        <v>0.147583886</v>
      </c>
    </row>
    <row r="33" spans="2:3" ht="15.75" customHeight="1" x14ac:dyDescent="0.25">
      <c r="B33" s="19" t="s">
        <v>98</v>
      </c>
      <c r="C33" s="101">
        <v>0.122079576</v>
      </c>
    </row>
    <row r="34" spans="2:3" ht="15.75" customHeight="1" x14ac:dyDescent="0.25">
      <c r="B34" s="19" t="s">
        <v>99</v>
      </c>
      <c r="C34" s="101">
        <v>0.17253548899999999</v>
      </c>
    </row>
    <row r="35" spans="2:3" ht="15.75" customHeight="1" x14ac:dyDescent="0.25">
      <c r="B35" s="27" t="s">
        <v>30</v>
      </c>
      <c r="C35" s="48">
        <f>SUM(C26:C34)</f>
        <v>1.0000000009999999</v>
      </c>
    </row>
  </sheetData>
  <sheetProtection algorithmName="SHA-512" hashValue="g7UNMz53QJNsc+tkIXVhYjhMYvTlNc8v8gvXsIWXJ0BF6HqnMQhR46b78J5qKpidGrWjY2lFHgnUUMdTgfX7+w==" saltValue="FhPUOGw9Jc4nYo1Uq1b4L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0.82677453145578772</v>
      </c>
      <c r="D2" s="52">
        <f>IFERROR(1-_xlfn.NORM.DIST(_xlfn.NORM.INV(SUM(D4:D5), 0, 1) + 1, 0, 1, TRUE), "")</f>
        <v>0.82677453145578772</v>
      </c>
      <c r="E2" s="52">
        <f>IFERROR(1-_xlfn.NORM.DIST(_xlfn.NORM.INV(SUM(E4:E5), 0, 1) + 1, 0, 1, TRUE), "")</f>
        <v>0.73580172304648594</v>
      </c>
      <c r="F2" s="52">
        <f>IFERROR(1-_xlfn.NORM.DIST(_xlfn.NORM.INV(SUM(F4:F5), 0, 1) + 1, 0, 1, TRUE), "")</f>
        <v>0.59718900257291652</v>
      </c>
      <c r="G2" s="52">
        <f>IFERROR(1-_xlfn.NORM.DIST(_xlfn.NORM.INV(SUM(G4:G5), 0, 1) + 1, 0, 1, TRUE), "")</f>
        <v>0.59272423434252342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0.14712637294421232</v>
      </c>
      <c r="D3" s="52">
        <f>IFERROR(_xlfn.NORM.DIST(_xlfn.NORM.INV(SUM(D4:D5), 0, 1) + 1, 0, 1, TRUE) - SUM(D4:D5), "")</f>
        <v>0.14712637294421232</v>
      </c>
      <c r="E3" s="52">
        <f>IFERROR(_xlfn.NORM.DIST(_xlfn.NORM.INV(SUM(E4:E5), 0, 1) + 1, 0, 1, TRUE) - SUM(E4:E5), "")</f>
        <v>0.21269565435351398</v>
      </c>
      <c r="F3" s="52">
        <f>IFERROR(_xlfn.NORM.DIST(_xlfn.NORM.INV(SUM(F4:F5), 0, 1) + 1, 0, 1, TRUE) - SUM(F4:F5), "")</f>
        <v>0.29644308342708353</v>
      </c>
      <c r="G3" s="52">
        <f>IFERROR(_xlfn.NORM.DIST(_xlfn.NORM.INV(SUM(G4:G5), 0, 1) + 1, 0, 1, TRUE) - SUM(G4:G5), "")</f>
        <v>0.29877830865747657</v>
      </c>
    </row>
    <row r="4" spans="1:15" ht="15.75" customHeight="1" x14ac:dyDescent="0.25">
      <c r="B4" s="5" t="s">
        <v>104</v>
      </c>
      <c r="C4" s="45">
        <v>1.7188864000000002E-2</v>
      </c>
      <c r="D4" s="53">
        <v>1.7188864000000002E-2</v>
      </c>
      <c r="E4" s="53">
        <v>4.3822517000000012E-2</v>
      </c>
      <c r="F4" s="53">
        <v>6.8661426999999997E-2</v>
      </c>
      <c r="G4" s="53">
        <v>8.4373778999999996E-2</v>
      </c>
    </row>
    <row r="5" spans="1:15" ht="15.75" customHeight="1" x14ac:dyDescent="0.25">
      <c r="B5" s="5" t="s">
        <v>105</v>
      </c>
      <c r="C5" s="45">
        <v>8.9102316000000004E-3</v>
      </c>
      <c r="D5" s="53">
        <v>8.9102316000000004E-3</v>
      </c>
      <c r="E5" s="53">
        <v>7.6801055999999998E-3</v>
      </c>
      <c r="F5" s="53">
        <v>3.7706486999999997E-2</v>
      </c>
      <c r="G5" s="53">
        <v>2.4123677999999999E-2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0.79442990317533624</v>
      </c>
      <c r="D8" s="52">
        <f>IFERROR(1-_xlfn.NORM.DIST(_xlfn.NORM.INV(SUM(D10:D11), 0, 1) + 1, 0, 1, TRUE), "")</f>
        <v>0.79442990317533624</v>
      </c>
      <c r="E8" s="52">
        <f>IFERROR(1-_xlfn.NORM.DIST(_xlfn.NORM.INV(SUM(E10:E11), 0, 1) + 1, 0, 1, TRUE), "")</f>
        <v>0.90880010060176264</v>
      </c>
      <c r="F8" s="52">
        <f>IFERROR(1-_xlfn.NORM.DIST(_xlfn.NORM.INV(SUM(F10:F11), 0, 1) + 1, 0, 1, TRUE), "")</f>
        <v>0.93089903469927304</v>
      </c>
      <c r="G8" s="52">
        <f>IFERROR(1-_xlfn.NORM.DIST(_xlfn.NORM.INV(SUM(G10:G11), 0, 1) + 1, 0, 1, TRUE), "")</f>
        <v>0.93706482118372392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0.17133416602466375</v>
      </c>
      <c r="D9" s="52">
        <f>IFERROR(_xlfn.NORM.DIST(_xlfn.NORM.INV(SUM(D10:D11), 0, 1) + 1, 0, 1, TRUE) - SUM(D10:D11), "")</f>
        <v>0.17133416602466375</v>
      </c>
      <c r="E9" s="52">
        <f>IFERROR(_xlfn.NORM.DIST(_xlfn.NORM.INV(SUM(E10:E11), 0, 1) + 1, 0, 1, TRUE) - SUM(E10:E11), "")</f>
        <v>8.1386380598237343E-2</v>
      </c>
      <c r="F9" s="52">
        <f>IFERROR(_xlfn.NORM.DIST(_xlfn.NORM.INV(SUM(F10:F11), 0, 1) + 1, 0, 1, TRUE) - SUM(F10:F11), "")</f>
        <v>6.2578131900726988E-2</v>
      </c>
      <c r="G9" s="52">
        <f>IFERROR(_xlfn.NORM.DIST(_xlfn.NORM.INV(SUM(G10:G11), 0, 1) + 1, 0, 1, TRUE) - SUM(G10:G11), "")</f>
        <v>5.7241661516276111E-2</v>
      </c>
    </row>
    <row r="10" spans="1:15" ht="15.75" customHeight="1" x14ac:dyDescent="0.25">
      <c r="B10" s="5" t="s">
        <v>109</v>
      </c>
      <c r="C10" s="45">
        <v>2.6720075999999999E-2</v>
      </c>
      <c r="D10" s="53">
        <v>2.6720075999999999E-2</v>
      </c>
      <c r="E10" s="53">
        <v>2.8764525E-3</v>
      </c>
      <c r="F10" s="53">
        <v>2.5831999999999999E-3</v>
      </c>
      <c r="G10" s="53">
        <v>3.8270104000000002E-3</v>
      </c>
    </row>
    <row r="11" spans="1:15" ht="15.75" customHeight="1" x14ac:dyDescent="0.25">
      <c r="B11" s="5" t="s">
        <v>110</v>
      </c>
      <c r="C11" s="45">
        <v>7.5158548E-3</v>
      </c>
      <c r="D11" s="53">
        <v>7.5158548E-3</v>
      </c>
      <c r="E11" s="53">
        <v>6.9370663000000001E-3</v>
      </c>
      <c r="F11" s="53">
        <v>3.9396333999999998E-3</v>
      </c>
      <c r="G11" s="53">
        <v>1.8665069000000001E-3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0.36972114524999999</v>
      </c>
      <c r="D14" s="54">
        <v>0.35988932596000001</v>
      </c>
      <c r="E14" s="54">
        <v>0.35988932596000001</v>
      </c>
      <c r="F14" s="54">
        <v>0.26732186760100002</v>
      </c>
      <c r="G14" s="54">
        <v>0.26732186760100002</v>
      </c>
      <c r="H14" s="45">
        <v>0.30299999999999999</v>
      </c>
      <c r="I14" s="55">
        <v>0.30299999999999999</v>
      </c>
      <c r="J14" s="55">
        <v>0.30299999999999999</v>
      </c>
      <c r="K14" s="55">
        <v>0.30299999999999999</v>
      </c>
      <c r="L14" s="45">
        <v>0.189</v>
      </c>
      <c r="M14" s="55">
        <v>0.189</v>
      </c>
      <c r="N14" s="55">
        <v>0.189</v>
      </c>
      <c r="O14" s="55">
        <v>0.189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0.21779939917646776</v>
      </c>
      <c r="D15" s="52">
        <f t="shared" si="0"/>
        <v>0.21200756291910239</v>
      </c>
      <c r="E15" s="52">
        <f t="shared" si="0"/>
        <v>0.21200756291910239</v>
      </c>
      <c r="F15" s="52">
        <f t="shared" si="0"/>
        <v>0.15747690630694072</v>
      </c>
      <c r="G15" s="52">
        <f t="shared" si="0"/>
        <v>0.15747690630694072</v>
      </c>
      <c r="H15" s="52">
        <f t="shared" si="0"/>
        <v>0.17849457300000002</v>
      </c>
      <c r="I15" s="52">
        <f t="shared" si="0"/>
        <v>0.17849457300000002</v>
      </c>
      <c r="J15" s="52">
        <f t="shared" si="0"/>
        <v>0.17849457300000002</v>
      </c>
      <c r="K15" s="52">
        <f t="shared" si="0"/>
        <v>0.17849457300000002</v>
      </c>
      <c r="L15" s="52">
        <f t="shared" si="0"/>
        <v>0.11133819900000001</v>
      </c>
      <c r="M15" s="52">
        <f t="shared" si="0"/>
        <v>0.11133819900000001</v>
      </c>
      <c r="N15" s="52">
        <f t="shared" si="0"/>
        <v>0.11133819900000001</v>
      </c>
      <c r="O15" s="52">
        <f t="shared" si="0"/>
        <v>0.11133819900000001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0.69710499999999997</v>
      </c>
      <c r="D2" s="53">
        <v>0.47777259999999999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3.7555470000000001E-2</v>
      </c>
      <c r="D3" s="53">
        <v>0.12155680000000001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0.22008630000000001</v>
      </c>
      <c r="D4" s="53">
        <v>0.36383629999999989</v>
      </c>
      <c r="E4" s="53">
        <v>0.90213686227798506</v>
      </c>
      <c r="F4" s="53">
        <v>0.66075050830841109</v>
      </c>
      <c r="G4" s="53">
        <v>0</v>
      </c>
    </row>
    <row r="5" spans="1:7" x14ac:dyDescent="0.25">
      <c r="B5" s="3" t="s">
        <v>122</v>
      </c>
      <c r="C5" s="52">
        <v>4.5253249999999988E-2</v>
      </c>
      <c r="D5" s="52">
        <v>3.6834279999999997E-2</v>
      </c>
      <c r="E5" s="52">
        <f>1-SUM(E2:E4)</f>
        <v>9.7863137722014937E-2</v>
      </c>
      <c r="F5" s="52">
        <f>1-SUM(F2:F4)</f>
        <v>0.33924949169158891</v>
      </c>
      <c r="G5" s="52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x14ac:dyDescent="0.25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x14ac:dyDescent="0.25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47"/>
    </row>
    <row r="3" spans="1:4" x14ac:dyDescent="0.25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26.4" customHeight="1" x14ac:dyDescent="0.25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0.6863683955017279</v>
      </c>
      <c r="C2" s="98">
        <v>0.95</v>
      </c>
      <c r="D2" s="56">
        <v>55.159498129923833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39.815804482761187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369.40825523463701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2.421950972929686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0.21268976883999599</v>
      </c>
      <c r="C10" s="98">
        <v>0.95</v>
      </c>
      <c r="D10" s="56">
        <v>12.948103926557099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0.21268976883999599</v>
      </c>
      <c r="C11" s="98">
        <v>0.95</v>
      </c>
      <c r="D11" s="56">
        <v>12.948103926557099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0.21268976883999599</v>
      </c>
      <c r="C12" s="98">
        <v>0.95</v>
      </c>
      <c r="D12" s="56">
        <v>12.948103926557099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0.21268976883999599</v>
      </c>
      <c r="C13" s="98">
        <v>0.95</v>
      </c>
      <c r="D13" s="56">
        <v>12.948103926557099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0.21268976883999599</v>
      </c>
      <c r="C14" s="98">
        <v>0.95</v>
      </c>
      <c r="D14" s="56">
        <v>12.948103926557099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0.21268976883999599</v>
      </c>
      <c r="C15" s="98">
        <v>0.95</v>
      </c>
      <c r="D15" s="56">
        <v>12.948103926557099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</v>
      </c>
      <c r="C16" s="98">
        <v>0.95</v>
      </c>
      <c r="D16" s="56">
        <v>0.65486972645244557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0.83</v>
      </c>
      <c r="C18" s="98">
        <v>0.95</v>
      </c>
      <c r="D18" s="56">
        <v>8.5297262743193443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8.5297262743193443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0.98394409999999999</v>
      </c>
      <c r="C21" s="98">
        <v>0.95</v>
      </c>
      <c r="D21" s="56">
        <v>19.502352360317879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22.31069666521422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</v>
      </c>
      <c r="C23" s="98">
        <v>0.95</v>
      </c>
      <c r="D23" s="56">
        <v>4.2392904639519244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0.2487204056539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0.16588473448723601</v>
      </c>
      <c r="C27" s="98">
        <v>0.95</v>
      </c>
      <c r="D27" s="56">
        <v>18.500074668290559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0.58479392767034499</v>
      </c>
      <c r="C29" s="98">
        <v>0.95</v>
      </c>
      <c r="D29" s="56">
        <v>107.0978840973747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0.56750055122199738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8.8149681090000001E-2</v>
      </c>
      <c r="C32" s="98">
        <v>0.95</v>
      </c>
      <c r="D32" s="56">
        <v>1.3995185494692861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0.50568460000000004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2.715482431759646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0.25129554536469501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flEYGmD1GLidd0ddtHKCKuJ5ksEMYNNySqLwy98A8V7xhGpk4EzF4dsTyjw0ycLJi5g39cx/Wi3ajpRl6DY+0g==" saltValue="mFKxAo/Yw/sKi0fDS5u9a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11" sqref="B11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2.2000000000000002</v>
      </c>
      <c r="C2" s="21">
        <f>'Baseline year population inputs'!C52</f>
        <v>2.2000000000000002</v>
      </c>
      <c r="D2" s="21">
        <f>'Baseline year population inputs'!C53</f>
        <v>2.2000000000000002</v>
      </c>
      <c r="E2" s="21">
        <f>'Baseline year population inputs'!C54</f>
        <v>2.2000000000000002</v>
      </c>
      <c r="F2" s="21">
        <f>'Baseline year population inputs'!C55</f>
        <v>2.2000000000000002</v>
      </c>
    </row>
    <row r="3" spans="1:6" ht="15.75" customHeight="1" x14ac:dyDescent="0.25">
      <c r="A3" s="3" t="s">
        <v>204</v>
      </c>
      <c r="B3" s="21">
        <f>frac_mam_1month * 2.6</f>
        <v>6.9472197599999994E-2</v>
      </c>
      <c r="C3" s="21">
        <f>frac_mam_1_5months * 2.6</f>
        <v>6.9472197599999994E-2</v>
      </c>
      <c r="D3" s="21">
        <f>frac_mam_6_11months * 2.6</f>
        <v>7.4787765000000001E-3</v>
      </c>
      <c r="E3" s="21">
        <f>frac_mam_12_23months * 2.6</f>
        <v>6.7163199999999996E-3</v>
      </c>
      <c r="F3" s="21">
        <f>frac_mam_24_59months * 2.6</f>
        <v>9.9502270400000006E-3</v>
      </c>
    </row>
    <row r="4" spans="1:6" ht="15.75" customHeight="1" x14ac:dyDescent="0.25">
      <c r="A4" s="3" t="s">
        <v>205</v>
      </c>
      <c r="B4" s="21">
        <f>frac_sam_1month * 2.6</f>
        <v>1.9541222480000002E-2</v>
      </c>
      <c r="C4" s="21">
        <f>frac_sam_1_5months * 2.6</f>
        <v>1.9541222480000002E-2</v>
      </c>
      <c r="D4" s="21">
        <f>frac_sam_6_11months * 2.6</f>
        <v>1.8036372380000002E-2</v>
      </c>
      <c r="E4" s="21">
        <f>frac_sam_12_23months * 2.6</f>
        <v>1.0243046840000001E-2</v>
      </c>
      <c r="F4" s="21">
        <f>frac_sam_24_59months * 2.6</f>
        <v>4.8529179400000006E-3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0">
        <v>0</v>
      </c>
      <c r="D2" s="60">
        <f>food_insecure</f>
        <v>5.0000000000000001E-3</v>
      </c>
      <c r="E2" s="60">
        <f>food_insecure</f>
        <v>5.0000000000000001E-3</v>
      </c>
      <c r="F2" s="60">
        <f>food_insecure</f>
        <v>5.0000000000000001E-3</v>
      </c>
      <c r="G2" s="60">
        <f>food_insecure</f>
        <v>5.0000000000000001E-3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5.0000000000000001E-3</v>
      </c>
      <c r="F5" s="60">
        <f>food_insecure</f>
        <v>5.0000000000000001E-3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4.6999999999999993E-2</v>
      </c>
      <c r="D7" s="60">
        <f>diarrhoea_1_5mo*frac_diarrhea_severe</f>
        <v>4.6999999999999993E-2</v>
      </c>
      <c r="E7" s="60">
        <f>diarrhoea_6_11mo*frac_diarrhea_severe</f>
        <v>4.6999999999999993E-2</v>
      </c>
      <c r="F7" s="60">
        <f>diarrhoea_12_23mo*frac_diarrhea_severe</f>
        <v>4.6999999999999993E-2</v>
      </c>
      <c r="G7" s="60">
        <f>diarrhoea_24_59mo*frac_diarrhea_severe</f>
        <v>4.6999999999999993E-2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5.0000000000000001E-3</v>
      </c>
      <c r="F8" s="60">
        <f>food_insecure</f>
        <v>5.0000000000000001E-3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5.0000000000000001E-3</v>
      </c>
      <c r="F9" s="60">
        <f>food_insecure</f>
        <v>5.0000000000000001E-3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0.70299999999999996</v>
      </c>
      <c r="E10" s="60">
        <f>IF(ISBLANK(comm_deliv), frac_children_health_facility,1)</f>
        <v>0.70299999999999996</v>
      </c>
      <c r="F10" s="60">
        <f>IF(ISBLANK(comm_deliv), frac_children_health_facility,1)</f>
        <v>0.70299999999999996</v>
      </c>
      <c r="G10" s="60">
        <f>IF(ISBLANK(comm_deliv), frac_children_health_facility,1)</f>
        <v>0.70299999999999996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4.6999999999999993E-2</v>
      </c>
      <c r="D12" s="60">
        <f>diarrhoea_1_5mo*frac_diarrhea_severe</f>
        <v>4.6999999999999993E-2</v>
      </c>
      <c r="E12" s="60">
        <f>diarrhoea_6_11mo*frac_diarrhea_severe</f>
        <v>4.6999999999999993E-2</v>
      </c>
      <c r="F12" s="60">
        <f>diarrhoea_12_23mo*frac_diarrhea_severe</f>
        <v>4.6999999999999993E-2</v>
      </c>
      <c r="G12" s="60">
        <f>diarrhoea_24_59mo*frac_diarrhea_severe</f>
        <v>4.6999999999999993E-2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5.0000000000000001E-3</v>
      </c>
      <c r="I15" s="60">
        <f>food_insecure</f>
        <v>5.0000000000000001E-3</v>
      </c>
      <c r="J15" s="60">
        <f>food_insecure</f>
        <v>5.0000000000000001E-3</v>
      </c>
      <c r="K15" s="60">
        <f>food_insecure</f>
        <v>5.0000000000000001E-3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5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5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5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0.89599999999999991</v>
      </c>
      <c r="I18" s="60">
        <f>frac_PW_health_facility</f>
        <v>0.89599999999999991</v>
      </c>
      <c r="J18" s="60">
        <f>frac_PW_health_facility</f>
        <v>0.89599999999999991</v>
      </c>
      <c r="K18" s="60">
        <f>frac_PW_health_facility</f>
        <v>0.89599999999999991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0.317</v>
      </c>
      <c r="M24" s="60">
        <f>famplan_unmet_need</f>
        <v>0.317</v>
      </c>
      <c r="N24" s="60">
        <f>famplan_unmet_need</f>
        <v>0.317</v>
      </c>
      <c r="O24" s="60">
        <f>famplan_unmet_need</f>
        <v>0.317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9.1292583364080013E-2</v>
      </c>
      <c r="M25" s="60">
        <f>(1-food_insecure)*(0.49)+food_insecure*(0.7)</f>
        <v>0.49104999999999999</v>
      </c>
      <c r="N25" s="60">
        <f>(1-food_insecure)*(0.49)+food_insecure*(0.7)</f>
        <v>0.49104999999999999</v>
      </c>
      <c r="O25" s="60">
        <f>(1-food_insecure)*(0.49)+food_insecure*(0.7)</f>
        <v>0.49104999999999999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3.9125392870320005E-2</v>
      </c>
      <c r="M26" s="60">
        <f>(1-food_insecure)*(0.21)+food_insecure*(0.3)</f>
        <v>0.21045</v>
      </c>
      <c r="N26" s="60">
        <f>(1-food_insecure)*(0.21)+food_insecure*(0.3)</f>
        <v>0.21045</v>
      </c>
      <c r="O26" s="60">
        <f>(1-food_insecure)*(0.21)+food_insecure*(0.3)</f>
        <v>0.21045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5.5495033365600001E-2</v>
      </c>
      <c r="M27" s="60">
        <f>(1-food_insecure)*(0.3)</f>
        <v>0.29849999999999999</v>
      </c>
      <c r="N27" s="60">
        <f>(1-food_insecure)*(0.3)</f>
        <v>0.29849999999999999</v>
      </c>
      <c r="O27" s="60">
        <f>(1-food_insecure)*(0.3)</f>
        <v>0.29849999999999999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0.81408699039999999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05" customHeight="1" x14ac:dyDescent="0.3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2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3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3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2" t="s">
        <v>67</v>
      </c>
      <c r="C5" s="8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3"/>
      <c r="C6" s="8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3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2" t="s">
        <v>77</v>
      </c>
      <c r="C8" s="8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3"/>
      <c r="C9" s="8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3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2" t="s">
        <v>78</v>
      </c>
      <c r="C11" s="8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3"/>
      <c r="C12" s="8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3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2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3"/>
      <c r="C15" s="8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3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x14ac:dyDescent="0.25">
      <c r="A19" s="4" t="s">
        <v>233</v>
      </c>
      <c r="B19" s="102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3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3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2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3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3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2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3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3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2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3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3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2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3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3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x14ac:dyDescent="0.25">
      <c r="A36" s="66" t="s">
        <v>234</v>
      </c>
      <c r="B36" s="102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3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3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2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3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3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2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3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3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2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3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3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2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3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3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5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2" t="s">
        <v>90</v>
      </c>
      <c r="C55" s="8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3"/>
      <c r="C56" s="8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3"/>
      <c r="C57" s="8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2" t="s">
        <v>67</v>
      </c>
      <c r="C58" s="8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3"/>
      <c r="C59" s="8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3"/>
      <c r="C60" s="8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2" t="s">
        <v>77</v>
      </c>
      <c r="C61" s="8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3"/>
      <c r="C62" s="8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3"/>
      <c r="C63" s="8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2" t="s">
        <v>78</v>
      </c>
      <c r="C64" s="8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3"/>
      <c r="C65" s="8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3"/>
      <c r="C66" s="8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2" t="s">
        <v>79</v>
      </c>
      <c r="C67" s="8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3"/>
      <c r="C68" s="8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3"/>
      <c r="C69" s="8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5">
      <c r="B70" s="65" t="s">
        <v>150</v>
      </c>
      <c r="C70" s="8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x14ac:dyDescent="0.25">
      <c r="A72" s="4" t="s">
        <v>237</v>
      </c>
      <c r="B72" s="102" t="s">
        <v>90</v>
      </c>
      <c r="C72" s="8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3"/>
      <c r="C73" s="8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3"/>
      <c r="C74" s="8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2" t="s">
        <v>67</v>
      </c>
      <c r="C75" s="8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3"/>
      <c r="C76" s="8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3"/>
      <c r="C77" s="8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2" t="s">
        <v>77</v>
      </c>
      <c r="C78" s="8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3"/>
      <c r="C79" s="8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3"/>
      <c r="C80" s="8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2" t="s">
        <v>78</v>
      </c>
      <c r="C81" s="8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3"/>
      <c r="C82" s="8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3"/>
      <c r="C83" s="8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2" t="s">
        <v>79</v>
      </c>
      <c r="C84" s="8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3"/>
      <c r="C85" s="8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3"/>
      <c r="C86" s="8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5">
      <c r="B87" s="65" t="s">
        <v>150</v>
      </c>
      <c r="C87" s="8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x14ac:dyDescent="0.25">
      <c r="A89" s="66" t="s">
        <v>238</v>
      </c>
      <c r="B89" s="102" t="s">
        <v>90</v>
      </c>
      <c r="C89" s="8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3"/>
      <c r="C90" s="8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3"/>
      <c r="C91" s="8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2" t="s">
        <v>67</v>
      </c>
      <c r="C92" s="8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3"/>
      <c r="C93" s="8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3"/>
      <c r="C94" s="8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2" t="s">
        <v>77</v>
      </c>
      <c r="C95" s="8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3"/>
      <c r="C96" s="8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3"/>
      <c r="C97" s="8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2" t="s">
        <v>78</v>
      </c>
      <c r="C98" s="8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3"/>
      <c r="C99" s="8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3"/>
      <c r="C100" s="8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2" t="s">
        <v>79</v>
      </c>
      <c r="C101" s="8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3"/>
      <c r="C102" s="8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3"/>
      <c r="C103" s="8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5">
      <c r="B104" s="65" t="s">
        <v>150</v>
      </c>
      <c r="C104" s="8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5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2" t="s">
        <v>90</v>
      </c>
      <c r="C108" s="8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3"/>
      <c r="C109" s="8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3"/>
      <c r="C110" s="8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2" t="s">
        <v>67</v>
      </c>
      <c r="C111" s="8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3"/>
      <c r="C112" s="8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3"/>
      <c r="C113" s="8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2" t="s">
        <v>77</v>
      </c>
      <c r="C114" s="8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3"/>
      <c r="C115" s="8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3"/>
      <c r="C116" s="8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2" t="s">
        <v>78</v>
      </c>
      <c r="C117" s="8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3"/>
      <c r="C118" s="8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3"/>
      <c r="C119" s="8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2" t="s">
        <v>79</v>
      </c>
      <c r="C120" s="8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3"/>
      <c r="C121" s="8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3"/>
      <c r="C122" s="8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5">
      <c r="B123" s="65" t="s">
        <v>150</v>
      </c>
      <c r="C123" s="8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x14ac:dyDescent="0.25">
      <c r="A125" s="4" t="s">
        <v>241</v>
      </c>
      <c r="B125" s="102" t="s">
        <v>90</v>
      </c>
      <c r="C125" s="8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3"/>
      <c r="C126" s="8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3"/>
      <c r="C127" s="8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2" t="s">
        <v>67</v>
      </c>
      <c r="C128" s="8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3"/>
      <c r="C129" s="8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3"/>
      <c r="C130" s="8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2" t="s">
        <v>77</v>
      </c>
      <c r="C131" s="8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3"/>
      <c r="C132" s="8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3"/>
      <c r="C133" s="8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2" t="s">
        <v>78</v>
      </c>
      <c r="C134" s="8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3"/>
      <c r="C135" s="8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3"/>
      <c r="C136" s="8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2" t="s">
        <v>79</v>
      </c>
      <c r="C137" s="8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3"/>
      <c r="C138" s="8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3"/>
      <c r="C139" s="8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5">
      <c r="B140" s="65" t="s">
        <v>150</v>
      </c>
      <c r="C140" s="8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x14ac:dyDescent="0.25">
      <c r="A142" s="66" t="s">
        <v>242</v>
      </c>
      <c r="B142" s="102" t="s">
        <v>90</v>
      </c>
      <c r="C142" s="8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3"/>
      <c r="C143" s="8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3"/>
      <c r="C144" s="8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2" t="s">
        <v>67</v>
      </c>
      <c r="C145" s="8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3"/>
      <c r="C146" s="8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3"/>
      <c r="C147" s="8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2" t="s">
        <v>77</v>
      </c>
      <c r="C148" s="8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3"/>
      <c r="C149" s="8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3"/>
      <c r="C150" s="8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2" t="s">
        <v>78</v>
      </c>
      <c r="C151" s="8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3"/>
      <c r="C152" s="8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3"/>
      <c r="C153" s="8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2" t="s">
        <v>79</v>
      </c>
      <c r="C154" s="8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3"/>
      <c r="C155" s="8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3"/>
      <c r="C156" s="8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5">
      <c r="B157" s="65" t="s">
        <v>150</v>
      </c>
      <c r="C157" s="8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68" customFormat="1" ht="18.75" customHeight="1" x14ac:dyDescent="0.25">
      <c r="A1" s="67" t="s">
        <v>243</v>
      </c>
    </row>
    <row r="2" spans="1:6" ht="15.75" customHeight="1" x14ac:dyDescent="0.25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25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25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25">
      <c r="A11" s="67" t="s">
        <v>246</v>
      </c>
      <c r="C11" s="74"/>
      <c r="D11" s="75"/>
      <c r="E11" s="75"/>
      <c r="F11" s="75"/>
    </row>
    <row r="12" spans="1:6" ht="15.75" customHeight="1" x14ac:dyDescent="0.25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5">
      <c r="A16" s="4"/>
      <c r="B16" s="11"/>
      <c r="C16" s="76"/>
      <c r="D16" s="64"/>
      <c r="E16" s="64"/>
      <c r="F16" s="64"/>
    </row>
    <row r="17" spans="1:6" ht="15.75" customHeight="1" x14ac:dyDescent="0.25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25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5">
      <c r="A28" s="67" t="s">
        <v>243</v>
      </c>
    </row>
    <row r="29" spans="1:6" ht="15.75" customHeight="1" x14ac:dyDescent="0.25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25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5">
      <c r="B32" s="5" t="s">
        <v>27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5">
      <c r="B33" s="5" t="s">
        <v>28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5">
      <c r="B34" s="5" t="s">
        <v>29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25">
      <c r="A36" s="4" t="s">
        <v>251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5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25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5">
      <c r="B41" s="11" t="s">
        <v>254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5">
      <c r="B42" s="11" t="s">
        <v>255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5">
      <c r="A43" s="4"/>
      <c r="B43" s="11"/>
      <c r="C43" s="76"/>
      <c r="D43" s="64"/>
      <c r="E43" s="64"/>
      <c r="F43" s="64"/>
    </row>
    <row r="44" spans="1:6" ht="15.75" customHeight="1" x14ac:dyDescent="0.25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5">
      <c r="B46" s="5" t="s">
        <v>69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5">
      <c r="B47" s="5" t="s">
        <v>70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5">
      <c r="B48" s="5" t="s">
        <v>71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5">
      <c r="B49" s="5" t="s">
        <v>72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5">
      <c r="B50" s="5" t="s">
        <v>73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5">
      <c r="B51" s="5" t="s">
        <v>74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5">
      <c r="B52" s="5" t="s">
        <v>75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5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5">
      <c r="A55" s="67" t="s">
        <v>243</v>
      </c>
    </row>
    <row r="56" spans="1:6" ht="15.75" customHeight="1" x14ac:dyDescent="0.25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25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5">
      <c r="B59" s="5" t="s">
        <v>27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5">
      <c r="B60" s="5" t="s">
        <v>28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5">
      <c r="B61" s="5" t="s">
        <v>29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25">
      <c r="A63" s="4" t="s">
        <v>258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5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25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5">
      <c r="B68" s="11" t="s">
        <v>261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5">
      <c r="B69" s="11" t="s">
        <v>262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5">
      <c r="A70" s="4"/>
      <c r="B70" s="11"/>
      <c r="C70" s="76"/>
      <c r="D70" s="64"/>
      <c r="E70" s="64"/>
      <c r="F70" s="64"/>
    </row>
    <row r="71" spans="1:6" ht="15.75" customHeight="1" x14ac:dyDescent="0.25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5">
      <c r="B73" s="5" t="s">
        <v>69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5">
      <c r="B74" s="5" t="s">
        <v>70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5">
      <c r="B75" s="5" t="s">
        <v>71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5">
      <c r="B76" s="5" t="s">
        <v>72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5">
      <c r="B77" s="5" t="s">
        <v>73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5">
      <c r="B78" s="5" t="s">
        <v>74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5">
      <c r="B79" s="5" t="s">
        <v>75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68" customFormat="1" x14ac:dyDescent="0.25">
      <c r="A1" s="67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x14ac:dyDescent="0.25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5">
      <c r="A28" s="67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5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x14ac:dyDescent="0.25">
      <c r="A55" s="67" t="s">
        <v>274</v>
      </c>
    </row>
    <row r="56" spans="1:16" ht="26.4" customHeight="1" x14ac:dyDescent="0.25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x14ac:dyDescent="0.25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x14ac:dyDescent="0.25">
      <c r="A64" s="67" t="s">
        <v>278</v>
      </c>
    </row>
    <row r="65" spans="1:16" ht="26.4" customHeight="1" x14ac:dyDescent="0.25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5">
      <c r="A66" s="82"/>
      <c r="B66" s="8" t="s">
        <v>68</v>
      </c>
      <c r="C66" s="3" t="s">
        <v>119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5">
      <c r="A103" s="67" t="s">
        <v>280</v>
      </c>
    </row>
    <row r="104" spans="1:16" ht="26.4" customHeight="1" x14ac:dyDescent="0.25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5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5">
      <c r="A110" s="92" t="s">
        <v>235</v>
      </c>
      <c r="H110" s="92"/>
    </row>
    <row r="111" spans="1:16" x14ac:dyDescent="0.25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5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x14ac:dyDescent="0.25">
      <c r="A113" s="4"/>
      <c r="B113" s="8" t="s">
        <v>81</v>
      </c>
      <c r="C113" s="3" t="s">
        <v>267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5">
      <c r="C114" s="3" t="s">
        <v>268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5">
      <c r="C115" s="3" t="s">
        <v>269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5">
      <c r="C116" s="3" t="s">
        <v>270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5">
      <c r="C118" s="3" t="s">
        <v>268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5">
      <c r="C119" s="3" t="s">
        <v>269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5">
      <c r="C120" s="3" t="s">
        <v>270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5">
      <c r="C122" s="3" t="s">
        <v>268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5">
      <c r="C123" s="3" t="s">
        <v>269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5">
      <c r="C124" s="3" t="s">
        <v>270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5">
      <c r="C126" s="3" t="s">
        <v>268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5">
      <c r="C127" s="3" t="s">
        <v>269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5">
      <c r="C128" s="3" t="s">
        <v>270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5">
      <c r="B129" s="8" t="s">
        <v>83</v>
      </c>
      <c r="C129" s="3" t="s">
        <v>267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5">
      <c r="C130" s="3" t="s">
        <v>268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5">
      <c r="C131" s="3" t="s">
        <v>269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5">
      <c r="C132" s="3" t="s">
        <v>270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1">
        <f t="shared" ref="D133:H142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5">
      <c r="C134" s="3" t="s">
        <v>268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5">
      <c r="C135" s="3" t="s">
        <v>269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5">
      <c r="C136" s="3" t="s">
        <v>270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5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x14ac:dyDescent="0.25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x14ac:dyDescent="0.25">
      <c r="A140" s="4"/>
      <c r="B140" s="8" t="s">
        <v>81</v>
      </c>
      <c r="C140" s="3" t="s">
        <v>267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5">
      <c r="C141" s="3" t="s">
        <v>268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5">
      <c r="C142" s="3" t="s">
        <v>204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5">
      <c r="C143" s="3" t="s">
        <v>205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5">
      <c r="C145" s="3" t="s">
        <v>268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5">
      <c r="C146" s="3" t="s">
        <v>204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5">
      <c r="C147" s="3" t="s">
        <v>205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5">
      <c r="C149" s="3" t="s">
        <v>268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5">
      <c r="C150" s="3" t="s">
        <v>204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5">
      <c r="C151" s="3" t="s">
        <v>205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5">
      <c r="C153" s="3" t="s">
        <v>268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5">
      <c r="C154" s="3" t="s">
        <v>204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5">
      <c r="C155" s="3" t="s">
        <v>205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5">
      <c r="B156" s="8" t="s">
        <v>83</v>
      </c>
      <c r="C156" s="3" t="s">
        <v>267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5">
      <c r="C157" s="3" t="s">
        <v>268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5">
      <c r="C158" s="3" t="s">
        <v>204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5">
      <c r="C159" s="3" t="s">
        <v>205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1">
        <f t="shared" ref="D160:H169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5">
      <c r="C161" s="3" t="s">
        <v>268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5">
      <c r="C162" s="3" t="s">
        <v>204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5">
      <c r="C163" s="3" t="s">
        <v>205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.4" customHeight="1" x14ac:dyDescent="0.25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x14ac:dyDescent="0.25">
      <c r="A167" s="4"/>
      <c r="B167" s="8" t="s">
        <v>91</v>
      </c>
      <c r="C167" s="3" t="s">
        <v>276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5">
      <c r="C168" s="3" t="s">
        <v>277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5">
      <c r="C170" s="3" t="s">
        <v>277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5">
      <c r="C172" s="3" t="s">
        <v>277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.4" customHeight="1" x14ac:dyDescent="0.25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x14ac:dyDescent="0.25">
      <c r="A176" s="82"/>
      <c r="B176" s="8" t="s">
        <v>68</v>
      </c>
      <c r="C176" s="3" t="s">
        <v>119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5">
      <c r="C177" s="3" t="s">
        <v>120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5">
      <c r="C178" s="3" t="s">
        <v>121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5">
      <c r="C179" s="3" t="s">
        <v>122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5">
      <c r="C181" s="3" t="s">
        <v>120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5">
      <c r="C182" s="3" t="s">
        <v>121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5">
      <c r="C183" s="3" t="s">
        <v>122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5">
      <c r="C185" s="3" t="s">
        <v>120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5">
      <c r="C186" s="3" t="s">
        <v>121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5">
      <c r="C187" s="3" t="s">
        <v>122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5">
      <c r="C189" s="3" t="s">
        <v>120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5">
      <c r="C190" s="3" t="s">
        <v>121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5">
      <c r="C191" s="3" t="s">
        <v>122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5">
      <c r="C193" s="3" t="s">
        <v>120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5">
      <c r="C194" s="3" t="s">
        <v>121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5">
      <c r="C195" s="3" t="s">
        <v>122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5">
      <c r="C197" s="3" t="s">
        <v>120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5">
      <c r="C198" s="3" t="s">
        <v>121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5">
      <c r="C199" s="3" t="s">
        <v>122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5">
      <c r="C201" s="3" t="s">
        <v>120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5">
      <c r="C202" s="3" t="s">
        <v>121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5">
      <c r="C203" s="3" t="s">
        <v>122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5">
      <c r="C205" s="3" t="s">
        <v>120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5">
      <c r="C206" s="3" t="s">
        <v>121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5">
      <c r="C207" s="3" t="s">
        <v>122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5">
      <c r="C209" s="3" t="s">
        <v>120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5">
      <c r="C210" s="3" t="s">
        <v>121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5">
      <c r="C211" s="3" t="s">
        <v>122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5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" customHeight="1" x14ac:dyDescent="0.25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x14ac:dyDescent="0.25">
      <c r="A215" s="4"/>
      <c r="C215" s="3" t="s">
        <v>119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5">
      <c r="C216" s="3" t="s">
        <v>120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5">
      <c r="C217" s="3" t="s">
        <v>121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5">
      <c r="C218" s="3" t="s">
        <v>122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5">
      <c r="A220" s="92" t="s">
        <v>239</v>
      </c>
      <c r="H220" s="92"/>
    </row>
    <row r="221" spans="1:9" x14ac:dyDescent="0.25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5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x14ac:dyDescent="0.25">
      <c r="A223" s="4"/>
      <c r="B223" s="8" t="s">
        <v>81</v>
      </c>
      <c r="C223" s="3" t="s">
        <v>267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5">
      <c r="C224" s="3" t="s">
        <v>268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5">
      <c r="C225" s="3" t="s">
        <v>269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5">
      <c r="C226" s="3" t="s">
        <v>270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5">
      <c r="C228" s="3" t="s">
        <v>268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5">
      <c r="C229" s="3" t="s">
        <v>269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5">
      <c r="C230" s="3" t="s">
        <v>270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5">
      <c r="C232" s="3" t="s">
        <v>268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5">
      <c r="C233" s="3" t="s">
        <v>269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5">
      <c r="C234" s="3" t="s">
        <v>270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5">
      <c r="C236" s="3" t="s">
        <v>268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5">
      <c r="C237" s="3" t="s">
        <v>269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5">
      <c r="C238" s="3" t="s">
        <v>270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5">
      <c r="C240" s="3" t="s">
        <v>268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5">
      <c r="C241" s="3" t="s">
        <v>269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5">
      <c r="C242" s="3" t="s">
        <v>270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5">
      <c r="C244" s="3" t="s">
        <v>268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5">
      <c r="C245" s="3" t="s">
        <v>269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5">
      <c r="C246" s="3" t="s">
        <v>270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5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5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x14ac:dyDescent="0.25">
      <c r="A250" s="4"/>
      <c r="B250" s="8" t="s">
        <v>81</v>
      </c>
      <c r="C250" s="3" t="s">
        <v>267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5">
      <c r="C251" s="3" t="s">
        <v>268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5">
      <c r="C252" s="3" t="s">
        <v>204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5">
      <c r="C253" s="3" t="s">
        <v>205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5">
      <c r="C255" s="3" t="s">
        <v>268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5">
      <c r="C256" s="3" t="s">
        <v>204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5">
      <c r="C257" s="3" t="s">
        <v>205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5">
      <c r="C259" s="3" t="s">
        <v>268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5">
      <c r="C260" s="3" t="s">
        <v>204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5">
      <c r="C261" s="3" t="s">
        <v>205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5">
      <c r="C263" s="3" t="s">
        <v>268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5">
      <c r="C264" s="3" t="s">
        <v>204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5">
      <c r="C265" s="3" t="s">
        <v>205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5">
      <c r="C267" s="3" t="s">
        <v>268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5">
      <c r="C268" s="3" t="s">
        <v>204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5">
      <c r="C269" s="3" t="s">
        <v>205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5">
      <c r="C271" s="3" t="s">
        <v>268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5">
      <c r="C272" s="3" t="s">
        <v>204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5">
      <c r="C273" s="3" t="s">
        <v>205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" customHeight="1" x14ac:dyDescent="0.25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x14ac:dyDescent="0.25">
      <c r="A277" s="4"/>
      <c r="B277" s="8" t="s">
        <v>91</v>
      </c>
      <c r="C277" s="3" t="s">
        <v>276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5">
      <c r="C278" s="3" t="s">
        <v>277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5">
      <c r="C280" s="3" t="s">
        <v>277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5">
      <c r="C282" s="3" t="s">
        <v>277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" customHeight="1" x14ac:dyDescent="0.25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x14ac:dyDescent="0.25">
      <c r="A286" s="82"/>
      <c r="B286" s="8" t="s">
        <v>68</v>
      </c>
      <c r="C286" s="3" t="s">
        <v>119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5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" customHeight="1" x14ac:dyDescent="0.25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x14ac:dyDescent="0.25">
      <c r="A325" s="4"/>
      <c r="C325" s="3" t="s">
        <v>119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68" customFormat="1" ht="14.25" customHeight="1" x14ac:dyDescent="0.25">
      <c r="A1" s="67" t="s">
        <v>281</v>
      </c>
    </row>
    <row r="2" spans="1:7" ht="14.25" customHeight="1" x14ac:dyDescent="0.25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5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5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25">
      <c r="A11" s="67" t="s">
        <v>286</v>
      </c>
    </row>
    <row r="12" spans="1:7" ht="14.25" customHeight="1" x14ac:dyDescent="0.25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5">
      <c r="A13" s="14"/>
      <c r="B13" s="11"/>
    </row>
    <row r="14" spans="1:7" s="68" customFormat="1" ht="14.25" customHeight="1" x14ac:dyDescent="0.25">
      <c r="A14" s="67" t="s">
        <v>287</v>
      </c>
    </row>
    <row r="15" spans="1:7" ht="14.25" customHeight="1" x14ac:dyDescent="0.25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5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5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25">
      <c r="A19" s="67" t="s">
        <v>291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5">
      <c r="A23" s="92" t="s">
        <v>235</v>
      </c>
    </row>
    <row r="24" spans="1:7" x14ac:dyDescent="0.25">
      <c r="A24" s="67" t="s">
        <v>281</v>
      </c>
      <c r="B24" s="68"/>
      <c r="C24" s="68"/>
      <c r="D24" s="68"/>
      <c r="E24" s="68"/>
      <c r="F24" s="68"/>
      <c r="G24" s="68"/>
    </row>
    <row r="25" spans="1:7" x14ac:dyDescent="0.25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5">
      <c r="A27" s="4"/>
      <c r="B27" s="5" t="s">
        <v>293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5">
      <c r="A28" s="14" t="s">
        <v>294</v>
      </c>
    </row>
    <row r="29" spans="1:7" x14ac:dyDescent="0.25">
      <c r="B29" s="5" t="s">
        <v>295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5" t="s">
        <v>296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5" t="s">
        <v>297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5" t="s">
        <v>298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7" t="s">
        <v>299</v>
      </c>
      <c r="B34" s="68"/>
      <c r="C34" s="68"/>
      <c r="D34" s="68"/>
      <c r="E34" s="68"/>
      <c r="F34" s="68"/>
      <c r="G34" s="68"/>
    </row>
    <row r="35" spans="1:7" x14ac:dyDescent="0.25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5">
      <c r="A36" s="14"/>
      <c r="B36" s="11"/>
    </row>
    <row r="37" spans="1:7" x14ac:dyDescent="0.25">
      <c r="A37" s="67" t="s">
        <v>287</v>
      </c>
      <c r="B37" s="68"/>
      <c r="C37" s="68"/>
      <c r="D37" s="68"/>
      <c r="E37" s="68"/>
      <c r="F37" s="68"/>
      <c r="G37" s="68"/>
    </row>
    <row r="38" spans="1:7" x14ac:dyDescent="0.25">
      <c r="A38" s="82" t="s">
        <v>272</v>
      </c>
      <c r="B38" s="5" t="s">
        <v>301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5">
      <c r="A39" s="4"/>
      <c r="B39" s="5" t="s">
        <v>302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5">
      <c r="A40" s="82" t="s">
        <v>111</v>
      </c>
      <c r="B40" s="11" t="s">
        <v>303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5">
      <c r="A42" s="67" t="s">
        <v>304</v>
      </c>
      <c r="B42" s="68"/>
      <c r="C42" s="68"/>
      <c r="D42" s="68"/>
      <c r="E42" s="68"/>
      <c r="F42" s="68"/>
      <c r="G42" s="68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5">
      <c r="A46" s="92" t="s">
        <v>239</v>
      </c>
    </row>
    <row r="47" spans="1:7" x14ac:dyDescent="0.25">
      <c r="A47" s="67" t="s">
        <v>281</v>
      </c>
      <c r="B47" s="68"/>
      <c r="C47" s="68"/>
      <c r="D47" s="68"/>
      <c r="E47" s="68"/>
      <c r="F47" s="68"/>
      <c r="G47" s="68"/>
    </row>
    <row r="48" spans="1:7" x14ac:dyDescent="0.25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5">
      <c r="A50" s="4"/>
      <c r="B50" s="5" t="s">
        <v>307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5">
      <c r="A51" s="14" t="s">
        <v>308</v>
      </c>
    </row>
    <row r="52" spans="1:7" x14ac:dyDescent="0.25">
      <c r="B52" s="5" t="s">
        <v>309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5" t="s">
        <v>310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5" t="s">
        <v>311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5" t="s">
        <v>312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7" t="s">
        <v>313</v>
      </c>
      <c r="B57" s="68"/>
      <c r="C57" s="68"/>
      <c r="D57" s="68"/>
      <c r="E57" s="68"/>
      <c r="F57" s="68"/>
      <c r="G57" s="68"/>
    </row>
    <row r="58" spans="1:7" x14ac:dyDescent="0.25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5">
      <c r="A59" s="14"/>
      <c r="B59" s="11"/>
    </row>
    <row r="60" spans="1:7" x14ac:dyDescent="0.25">
      <c r="A60" s="67" t="s">
        <v>287</v>
      </c>
      <c r="B60" s="68"/>
      <c r="C60" s="68"/>
      <c r="D60" s="68"/>
      <c r="E60" s="68"/>
      <c r="F60" s="68"/>
      <c r="G60" s="68"/>
    </row>
    <row r="61" spans="1:7" x14ac:dyDescent="0.25">
      <c r="A61" s="82" t="s">
        <v>272</v>
      </c>
      <c r="B61" s="5" t="s">
        <v>315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5">
      <c r="A62" s="4"/>
      <c r="B62" s="5" t="s">
        <v>316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5">
      <c r="A63" s="82" t="s">
        <v>111</v>
      </c>
      <c r="B63" s="11" t="s">
        <v>317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5">
      <c r="A65" s="67" t="s">
        <v>318</v>
      </c>
      <c r="B65" s="68"/>
      <c r="C65" s="68"/>
      <c r="D65" s="68"/>
      <c r="E65" s="68"/>
      <c r="F65" s="68"/>
      <c r="G65" s="68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5">
      <c r="A15" s="92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5" t="s">
        <v>179</v>
      </c>
      <c r="B19" s="5" t="s">
        <v>320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5" t="s">
        <v>180</v>
      </c>
      <c r="B21" s="5" t="s">
        <v>320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5" t="s">
        <v>181</v>
      </c>
      <c r="B23" s="5" t="s">
        <v>320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5" t="s">
        <v>185</v>
      </c>
      <c r="B25" s="5" t="s">
        <v>320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5" t="s">
        <v>189</v>
      </c>
      <c r="B27" s="5" t="s">
        <v>320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5">
      <c r="A30" s="92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5" t="s">
        <v>179</v>
      </c>
      <c r="B34" s="5" t="s">
        <v>320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5" t="s">
        <v>180</v>
      </c>
      <c r="B36" s="5" t="s">
        <v>320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5" t="s">
        <v>181</v>
      </c>
      <c r="B38" s="5" t="s">
        <v>320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5" t="s">
        <v>185</v>
      </c>
      <c r="B40" s="5" t="s">
        <v>320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5" t="s">
        <v>189</v>
      </c>
      <c r="B42" s="5" t="s">
        <v>320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x14ac:dyDescent="0.25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05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5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5">
      <c r="A23" s="92" t="s">
        <v>235</v>
      </c>
    </row>
    <row r="24" spans="1:15" ht="26.4" customHeight="1" x14ac:dyDescent="0.25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x14ac:dyDescent="0.25">
      <c r="A25" s="4" t="s">
        <v>324</v>
      </c>
    </row>
    <row r="26" spans="1:15" x14ac:dyDescent="0.25">
      <c r="B26" s="1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1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1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1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1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1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1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5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5">
      <c r="A46" s="92" t="s">
        <v>239</v>
      </c>
    </row>
    <row r="47" spans="1:15" ht="26.4" customHeight="1" x14ac:dyDescent="0.25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x14ac:dyDescent="0.25">
      <c r="A48" s="4" t="s">
        <v>326</v>
      </c>
    </row>
    <row r="49" spans="1:15" x14ac:dyDescent="0.25">
      <c r="B49" s="1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1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1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1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1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1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1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1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5">
      <c r="A63" s="4" t="s">
        <v>327</v>
      </c>
      <c r="B63" s="11"/>
    </row>
    <row r="64" spans="1:15" x14ac:dyDescent="0.25">
      <c r="B64" s="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328</v>
      </c>
    </row>
    <row r="3" spans="1:7" x14ac:dyDescent="0.25">
      <c r="B3" s="1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5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5">
      <c r="A7" s="92" t="s">
        <v>330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5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5">
      <c r="A14" s="92" t="s">
        <v>333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5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x14ac:dyDescent="0.25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5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5">
      <c r="C4" s="5" t="s">
        <v>340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5" t="s">
        <v>340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5" t="s">
        <v>340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5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5">
      <c r="C44" s="5" t="s">
        <v>340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5">
      <c r="C47" s="5" t="s">
        <v>340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5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5">
      <c r="A55" s="96" t="s">
        <v>330</v>
      </c>
      <c r="B55" s="97"/>
      <c r="C55" s="97"/>
    </row>
    <row r="56" spans="1:8" x14ac:dyDescent="0.25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5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5" t="s">
        <v>340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5" t="s">
        <v>340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5" t="s">
        <v>204</v>
      </c>
      <c r="C70" s="5" t="s">
        <v>338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5" t="s">
        <v>340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5" t="s">
        <v>340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5" t="s">
        <v>204</v>
      </c>
      <c r="C74" s="5" t="s">
        <v>338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5" t="s">
        <v>340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5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5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5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5">
      <c r="C90" s="5" t="s">
        <v>340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5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5">
      <c r="C93" s="5" t="s">
        <v>340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5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5">
      <c r="C96" s="5" t="s">
        <v>340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5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5">
      <c r="C99" s="5" t="s">
        <v>340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5" t="s">
        <v>82</v>
      </c>
      <c r="C100" s="5" t="s">
        <v>338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5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5">
      <c r="C102" s="5" t="s">
        <v>340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5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5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5">
      <c r="A110" s="96" t="s">
        <v>333</v>
      </c>
      <c r="B110" s="97"/>
      <c r="C110" s="97"/>
    </row>
    <row r="111" spans="1:8" x14ac:dyDescent="0.25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5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5">
      <c r="C114" s="5" t="s">
        <v>340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5" t="s">
        <v>340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5" t="s">
        <v>204</v>
      </c>
      <c r="C117" s="5" t="s">
        <v>338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5" t="s">
        <v>340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5" t="s">
        <v>340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5" t="s">
        <v>204</v>
      </c>
      <c r="C121" s="5" t="s">
        <v>338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5" t="s">
        <v>340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5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5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5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5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5">
      <c r="C139" s="5" t="s">
        <v>340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5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5">
      <c r="C142" s="5" t="s">
        <v>340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5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5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5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5" t="s">
        <v>340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5" t="s">
        <v>82</v>
      </c>
      <c r="C155" s="5" t="s">
        <v>338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5" t="s">
        <v>340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5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5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5">
      <c r="A9" s="92" t="s">
        <v>330</v>
      </c>
    </row>
    <row r="10" spans="1:8" x14ac:dyDescent="0.25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5">
      <c r="A18" s="92" t="s">
        <v>333</v>
      </c>
    </row>
    <row r="19" spans="1:7" x14ac:dyDescent="0.25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2023-01-17T02:12:01Z</dcterms:modified>
</cp:coreProperties>
</file>