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2AB383A9-39D0-4512-87CE-268EB0BE975E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23" i="2" l="1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<sst xmlns="http://schemas.openxmlformats.org/spreadsheetml/2006/main" count="2089" uniqueCount="342">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</sst>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1633141.65625</v>
      </c>
    </row>
    <row r="8" spans="1:3" ht="15" customHeight="1" x14ac:dyDescent="0.25">
      <c r="B8" s="5" t="s">
        <v>8</v>
      </c>
      <c r="C8" s="44">
        <v>8.0000000000000002E-3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0.90408493041992199</v>
      </c>
    </row>
    <row r="11" spans="1:3" ht="15" customHeight="1" x14ac:dyDescent="0.25">
      <c r="B11" s="5" t="s">
        <v>11</v>
      </c>
      <c r="C11" s="44">
        <v>0.92500000000000004</v>
      </c>
    </row>
    <row r="12" spans="1:3" ht="15" customHeight="1" x14ac:dyDescent="0.25">
      <c r="B12" s="5" t="s">
        <v>12</v>
      </c>
      <c r="C12" s="44">
        <v>0.58200000000000007</v>
      </c>
    </row>
    <row r="13" spans="1:3" ht="15" customHeight="1" x14ac:dyDescent="0.25">
      <c r="B13" s="5" t="s">
        <v>13</v>
      </c>
      <c r="C13" s="44">
        <v>0.25900000000000001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0.48730000000000001</v>
      </c>
    </row>
    <row r="25" spans="1:3" ht="15" customHeight="1" x14ac:dyDescent="0.25">
      <c r="B25" s="15" t="s">
        <v>23</v>
      </c>
      <c r="C25" s="45">
        <v>0.43280000000000002</v>
      </c>
    </row>
    <row r="26" spans="1:3" ht="15" customHeight="1" x14ac:dyDescent="0.25">
      <c r="B26" s="15" t="s">
        <v>24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4.27302454506916</v>
      </c>
    </row>
    <row r="38" spans="1:5" ht="15" customHeight="1" x14ac:dyDescent="0.25">
      <c r="B38" s="11" t="s">
        <v>34</v>
      </c>
      <c r="C38" s="43">
        <v>6.0769909876409196</v>
      </c>
      <c r="D38" s="12"/>
      <c r="E38" s="13"/>
    </row>
    <row r="39" spans="1:5" ht="15" customHeight="1" x14ac:dyDescent="0.25">
      <c r="B39" s="11" t="s">
        <v>35</v>
      </c>
      <c r="C39" s="43">
        <v>7.1070252011762696</v>
      </c>
      <c r="D39" s="12"/>
      <c r="E39" s="12"/>
    </row>
    <row r="40" spans="1:5" ht="15" customHeight="1" x14ac:dyDescent="0.25">
      <c r="B40" s="11" t="s">
        <v>36</v>
      </c>
      <c r="C40" s="99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5.8327597899999999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2.3922499999999999E-2</v>
      </c>
      <c r="D45" s="12"/>
    </row>
    <row r="46" spans="1:5" ht="15.75" customHeight="1" x14ac:dyDescent="0.25">
      <c r="B46" s="11" t="s">
        <v>41</v>
      </c>
      <c r="C46" s="45">
        <v>8.33811E-2</v>
      </c>
      <c r="D46" s="12"/>
    </row>
    <row r="47" spans="1:5" ht="15.75" customHeight="1" x14ac:dyDescent="0.25">
      <c r="B47" s="11" t="s">
        <v>42</v>
      </c>
      <c r="C47" s="45">
        <v>0.21868360000000001</v>
      </c>
      <c r="D47" s="12"/>
      <c r="E47" s="13"/>
    </row>
    <row r="48" spans="1:5" ht="15" customHeight="1" x14ac:dyDescent="0.25">
      <c r="B48" s="11" t="s">
        <v>43</v>
      </c>
      <c r="C48" s="46">
        <v>0.67401279999999997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2.4</v>
      </c>
      <c r="D51" s="12"/>
    </row>
    <row r="52" spans="1:4" ht="15" customHeight="1" x14ac:dyDescent="0.25">
      <c r="B52" s="11" t="s">
        <v>46</v>
      </c>
      <c r="C52" s="48">
        <v>2.4</v>
      </c>
    </row>
    <row r="53" spans="1:4" ht="15.75" customHeight="1" x14ac:dyDescent="0.25">
      <c r="B53" s="11" t="s">
        <v>47</v>
      </c>
      <c r="C53" s="48">
        <v>2.4</v>
      </c>
    </row>
    <row r="54" spans="1:4" ht="15.75" customHeight="1" x14ac:dyDescent="0.25">
      <c r="B54" s="11" t="s">
        <v>48</v>
      </c>
      <c r="C54" s="48">
        <v>2.4</v>
      </c>
    </row>
    <row r="55" spans="1:4" ht="15.75" customHeight="1" x14ac:dyDescent="0.25">
      <c r="B55" s="11" t="s">
        <v>49</v>
      </c>
      <c r="C55" s="48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2.1666666666666671E-2</v>
      </c>
    </row>
    <row r="59" spans="1:4" ht="15.75" customHeight="1" x14ac:dyDescent="0.25">
      <c r="B59" s="11" t="s">
        <v>52</v>
      </c>
      <c r="C59" s="44">
        <v>0.62930399999999997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0.15888087000000001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0.71703063124999999</v>
      </c>
      <c r="C2" s="57">
        <v>0.95</v>
      </c>
      <c r="D2" s="58">
        <v>56.060857440763883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39.836007367771657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383.53948171134112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2.5281939935860849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0.22219129000000001</v>
      </c>
      <c r="C10" s="57">
        <v>0.95</v>
      </c>
      <c r="D10" s="58">
        <v>12.968306811567571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0.22219129000000001</v>
      </c>
      <c r="C11" s="57">
        <v>0.95</v>
      </c>
      <c r="D11" s="58">
        <v>12.968306811567571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0.22219129000000001</v>
      </c>
      <c r="C12" s="57">
        <v>0.95</v>
      </c>
      <c r="D12" s="58">
        <v>12.968306811567571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0.22219129000000001</v>
      </c>
      <c r="C13" s="57">
        <v>0.95</v>
      </c>
      <c r="D13" s="58">
        <v>12.968306811567571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0.22219129000000001</v>
      </c>
      <c r="C14" s="57">
        <v>0.95</v>
      </c>
      <c r="D14" s="58">
        <v>12.968306811567571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0.22219129000000001</v>
      </c>
      <c r="C15" s="57">
        <v>0.95</v>
      </c>
      <c r="D15" s="58">
        <v>12.968306811567571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0.67507261146291864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3.4000000000000002E-2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0.93</v>
      </c>
      <c r="C18" s="57">
        <v>0.95</v>
      </c>
      <c r="D18" s="58">
        <v>8.8512484629968728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8.8512484629968728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0.995</v>
      </c>
      <c r="C21" s="57">
        <v>0.95</v>
      </c>
      <c r="D21" s="58">
        <v>24.480490916001791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22.356153156487789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4.2519172670834697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0.25151510500000002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0.17329532750000001</v>
      </c>
      <c r="C27" s="57">
        <v>0.95</v>
      </c>
      <c r="D27" s="58">
        <v>18.528185290228219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0.95781726359598596</v>
      </c>
      <c r="C29" s="57">
        <v>0.95</v>
      </c>
      <c r="D29" s="58">
        <v>109.15510136543379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3.341585585510273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1.4449724110069491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0.90599999999999992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6.4000000000000001E-2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2.490967096558574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0.38281784539194702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8.0000000000000002E-3</v>
      </c>
      <c r="E2" s="62">
        <f>food_insecure</f>
        <v>8.0000000000000002E-3</v>
      </c>
      <c r="F2" s="62">
        <f>food_insecure</f>
        <v>8.0000000000000002E-3</v>
      </c>
      <c r="G2" s="62">
        <f>food_insecure</f>
        <v>8.0000000000000002E-3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8.0000000000000002E-3</v>
      </c>
      <c r="F5" s="62">
        <f>food_insecure</f>
        <v>8.0000000000000002E-3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5.2000000000000011E-2</v>
      </c>
      <c r="D7" s="62">
        <f>diarrhoea_1_5mo*frac_diarrhea_severe</f>
        <v>5.2000000000000011E-2</v>
      </c>
      <c r="E7" s="62">
        <f>diarrhoea_6_11mo*frac_diarrhea_severe</f>
        <v>5.2000000000000011E-2</v>
      </c>
      <c r="F7" s="62">
        <f>diarrhoea_12_23mo*frac_diarrhea_severe</f>
        <v>5.2000000000000011E-2</v>
      </c>
      <c r="G7" s="62">
        <f>diarrhoea_24_59mo*frac_diarrhea_severe</f>
        <v>5.2000000000000011E-2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8.0000000000000002E-3</v>
      </c>
      <c r="F8" s="62">
        <f>food_insecure</f>
        <v>8.0000000000000002E-3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8.0000000000000002E-3</v>
      </c>
      <c r="F9" s="62">
        <f>food_insecure</f>
        <v>8.0000000000000002E-3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0.58200000000000007</v>
      </c>
      <c r="E10" s="62">
        <f>IF(ISBLANK(comm_deliv), frac_children_health_facility,1)</f>
        <v>0.58200000000000007</v>
      </c>
      <c r="F10" s="62">
        <f>IF(ISBLANK(comm_deliv), frac_children_health_facility,1)</f>
        <v>0.58200000000000007</v>
      </c>
      <c r="G10" s="62">
        <f>IF(ISBLANK(comm_deliv), frac_children_health_facility,1)</f>
        <v>0.58200000000000007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5.2000000000000011E-2</v>
      </c>
      <c r="D12" s="62">
        <f>diarrhoea_1_5mo*frac_diarrhea_severe</f>
        <v>5.2000000000000011E-2</v>
      </c>
      <c r="E12" s="62">
        <f>diarrhoea_6_11mo*frac_diarrhea_severe</f>
        <v>5.2000000000000011E-2</v>
      </c>
      <c r="F12" s="62">
        <f>diarrhoea_12_23mo*frac_diarrhea_severe</f>
        <v>5.2000000000000011E-2</v>
      </c>
      <c r="G12" s="62">
        <f>diarrhoea_24_59mo*frac_diarrhea_severe</f>
        <v>5.2000000000000011E-2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8.0000000000000002E-3</v>
      </c>
      <c r="I15" s="62">
        <f>food_insecure</f>
        <v>8.0000000000000002E-3</v>
      </c>
      <c r="J15" s="62">
        <f>food_insecure</f>
        <v>8.0000000000000002E-3</v>
      </c>
      <c r="K15" s="62">
        <f>food_insecure</f>
        <v>8.0000000000000002E-3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0.92500000000000004</v>
      </c>
      <c r="I18" s="62">
        <f>frac_PW_health_facility</f>
        <v>0.92500000000000004</v>
      </c>
      <c r="J18" s="62">
        <f>frac_PW_health_facility</f>
        <v>0.92500000000000004</v>
      </c>
      <c r="K18" s="62">
        <f>frac_PW_health_facility</f>
        <v>0.92500000000000004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0.25900000000000001</v>
      </c>
      <c r="M24" s="62">
        <f>famplan_unmet_need</f>
        <v>0.25900000000000001</v>
      </c>
      <c r="N24" s="62">
        <f>famplan_unmet_need</f>
        <v>0.25900000000000001</v>
      </c>
      <c r="O24" s="62">
        <f>famplan_unmet_need</f>
        <v>0.25900000000000001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4.7159521411132756E-2</v>
      </c>
      <c r="M25" s="62">
        <f>(1-food_insecure)*(0.49)+food_insecure*(0.7)</f>
        <v>0.49168000000000001</v>
      </c>
      <c r="N25" s="62">
        <f>(1-food_insecure)*(0.49)+food_insecure*(0.7)</f>
        <v>0.49168000000000001</v>
      </c>
      <c r="O25" s="62">
        <f>(1-food_insecure)*(0.49)+food_insecure*(0.7)</f>
        <v>0.49168000000000001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2.0211223461914035E-2</v>
      </c>
      <c r="M26" s="62">
        <f>(1-food_insecure)*(0.21)+food_insecure*(0.3)</f>
        <v>0.21071999999999999</v>
      </c>
      <c r="N26" s="62">
        <f>(1-food_insecure)*(0.21)+food_insecure*(0.3)</f>
        <v>0.21071999999999999</v>
      </c>
      <c r="O26" s="62">
        <f>(1-food_insecure)*(0.21)+food_insecure*(0.3)</f>
        <v>0.21071999999999999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2.8544324707031211E-2</v>
      </c>
      <c r="M27" s="62">
        <f>(1-food_insecure)*(0.3)</f>
        <v>0.29759999999999998</v>
      </c>
      <c r="N27" s="62">
        <f>(1-food_insecure)*(0.3)</f>
        <v>0.29759999999999998</v>
      </c>
      <c r="O27" s="62">
        <f>(1-food_insecure)*(0.3)</f>
        <v>0.29759999999999998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0.90408493041992199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304681.05719999998</v>
      </c>
      <c r="C2" s="50">
        <v>864000</v>
      </c>
      <c r="D2" s="50">
        <v>1531000</v>
      </c>
      <c r="E2" s="50">
        <v>2690000</v>
      </c>
      <c r="F2" s="50">
        <v>1968000</v>
      </c>
      <c r="G2" s="17">
        <f t="shared" ref="G2:G16" si="0">C2+D2+E2+F2</f>
        <v>7053000</v>
      </c>
      <c r="H2" s="17">
        <f t="shared" ref="H2:H40" si="1">(B2 + stillbirth*B2/(1000-stillbirth))/(1-abortion)</f>
        <v>348259.78978926578</v>
      </c>
      <c r="I2" s="17">
        <f t="shared" ref="I2:I40" si="2">G2-H2</f>
        <v>6704740.210210734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5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5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5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5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5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5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5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5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3.9733468627674622E-2</v>
      </c>
    </row>
    <row r="5" spans="1:8" ht="15.75" customHeight="1" x14ac:dyDescent="0.25">
      <c r="B5" s="19" t="s">
        <v>70</v>
      </c>
      <c r="C5" s="51">
        <v>3.043399826625854E-2</v>
      </c>
    </row>
    <row r="6" spans="1:8" ht="15.75" customHeight="1" x14ac:dyDescent="0.25">
      <c r="B6" s="19" t="s">
        <v>71</v>
      </c>
      <c r="C6" s="51">
        <v>0.1223463173895543</v>
      </c>
    </row>
    <row r="7" spans="1:8" ht="15.75" customHeight="1" x14ac:dyDescent="0.25">
      <c r="B7" s="19" t="s">
        <v>72</v>
      </c>
      <c r="C7" s="51">
        <v>0.35562452395057148</v>
      </c>
    </row>
    <row r="8" spans="1:8" ht="15.75" customHeight="1" x14ac:dyDescent="0.25">
      <c r="B8" s="19" t="s">
        <v>73</v>
      </c>
      <c r="C8" s="51">
        <v>1.481701344014949E-2</v>
      </c>
    </row>
    <row r="9" spans="1:8" ht="15.75" customHeight="1" x14ac:dyDescent="0.25">
      <c r="B9" s="19" t="s">
        <v>74</v>
      </c>
      <c r="C9" s="51">
        <v>0.25821874598178129</v>
      </c>
    </row>
    <row r="10" spans="1:8" ht="15.75" customHeight="1" x14ac:dyDescent="0.25">
      <c r="B10" s="19" t="s">
        <v>75</v>
      </c>
      <c r="C10" s="51">
        <v>0.1788259323440102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4.1909083306926637E-2</v>
      </c>
      <c r="D14" s="51">
        <v>4.1909083306926637E-2</v>
      </c>
      <c r="E14" s="51">
        <v>4.1909083306926637E-2</v>
      </c>
      <c r="F14" s="51">
        <v>4.1909083306926637E-2</v>
      </c>
    </row>
    <row r="15" spans="1:8" ht="15.75" customHeight="1" x14ac:dyDescent="0.25">
      <c r="B15" s="19" t="s">
        <v>82</v>
      </c>
      <c r="C15" s="51">
        <v>0.1076011483657115</v>
      </c>
      <c r="D15" s="51">
        <v>0.1076011483657115</v>
      </c>
      <c r="E15" s="51">
        <v>0.1076011483657115</v>
      </c>
      <c r="F15" s="51">
        <v>0.1076011483657115</v>
      </c>
    </row>
    <row r="16" spans="1:8" ht="15.75" customHeight="1" x14ac:dyDescent="0.25">
      <c r="B16" s="19" t="s">
        <v>83</v>
      </c>
      <c r="C16" s="51">
        <v>1.868955356913066E-2</v>
      </c>
      <c r="D16" s="51">
        <v>1.868955356913066E-2</v>
      </c>
      <c r="E16" s="51">
        <v>1.868955356913066E-2</v>
      </c>
      <c r="F16" s="51">
        <v>1.868955356913066E-2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2.146218756702329E-2</v>
      </c>
      <c r="D19" s="51">
        <v>2.146218756702329E-2</v>
      </c>
      <c r="E19" s="51">
        <v>2.146218756702329E-2</v>
      </c>
      <c r="F19" s="51">
        <v>2.146218756702329E-2</v>
      </c>
    </row>
    <row r="20" spans="1:8" ht="15.75" customHeight="1" x14ac:dyDescent="0.25">
      <c r="B20" s="19" t="s">
        <v>87</v>
      </c>
      <c r="C20" s="51">
        <v>5.2078802801435549E-4</v>
      </c>
      <c r="D20" s="51">
        <v>5.2078802801435549E-4</v>
      </c>
      <c r="E20" s="51">
        <v>5.2078802801435549E-4</v>
      </c>
      <c r="F20" s="51">
        <v>5.2078802801435549E-4</v>
      </c>
    </row>
    <row r="21" spans="1:8" ht="15.75" customHeight="1" x14ac:dyDescent="0.25">
      <c r="B21" s="19" t="s">
        <v>88</v>
      </c>
      <c r="C21" s="51">
        <v>0.16318502533113191</v>
      </c>
      <c r="D21" s="51">
        <v>0.16318502533113191</v>
      </c>
      <c r="E21" s="51">
        <v>0.16318502533113191</v>
      </c>
      <c r="F21" s="51">
        <v>0.16318502533113191</v>
      </c>
    </row>
    <row r="22" spans="1:8" ht="15.75" customHeight="1" x14ac:dyDescent="0.25">
      <c r="B22" s="19" t="s">
        <v>89</v>
      </c>
      <c r="C22" s="51">
        <v>0.64663221383206182</v>
      </c>
      <c r="D22" s="51">
        <v>0.64663221383206182</v>
      </c>
      <c r="E22" s="51">
        <v>0.64663221383206182</v>
      </c>
      <c r="F22" s="51">
        <v>0.64663221383206182</v>
      </c>
    </row>
    <row r="23" spans="1:8" ht="15.75" customHeight="1" x14ac:dyDescent="0.25">
      <c r="B23" s="27" t="s">
        <v>30</v>
      </c>
      <c r="C23" s="47">
        <f>SUM(C14:C22)</f>
        <v>1.0000000000000002</v>
      </c>
      <c r="D23" s="47">
        <f>SUM(D14:D22)</f>
        <v>1.0000000000000002</v>
      </c>
      <c r="E23" s="47">
        <f>SUM(E14:E22)</f>
        <v>1.0000000000000002</v>
      </c>
      <c r="F23" s="47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6.2575125999999995E-2</v>
      </c>
    </row>
    <row r="27" spans="1:8" ht="15.75" customHeight="1" x14ac:dyDescent="0.25">
      <c r="B27" s="19" t="s">
        <v>92</v>
      </c>
      <c r="C27" s="51">
        <v>2.7904689999999998E-3</v>
      </c>
    </row>
    <row r="28" spans="1:8" ht="15.75" customHeight="1" x14ac:dyDescent="0.25">
      <c r="B28" s="19" t="s">
        <v>93</v>
      </c>
      <c r="C28" s="51">
        <v>0.17595467200000001</v>
      </c>
    </row>
    <row r="29" spans="1:8" ht="15.75" customHeight="1" x14ac:dyDescent="0.25">
      <c r="B29" s="19" t="s">
        <v>94</v>
      </c>
      <c r="C29" s="51">
        <v>0.129916751</v>
      </c>
    </row>
    <row r="30" spans="1:8" ht="15.75" customHeight="1" x14ac:dyDescent="0.25">
      <c r="B30" s="19" t="s">
        <v>95</v>
      </c>
      <c r="C30" s="51">
        <v>6.5542224999999996E-2</v>
      </c>
    </row>
    <row r="31" spans="1:8" ht="15.75" customHeight="1" x14ac:dyDescent="0.25">
      <c r="B31" s="19" t="s">
        <v>96</v>
      </c>
      <c r="C31" s="51">
        <v>0.16151726199999999</v>
      </c>
    </row>
    <row r="32" spans="1:8" ht="15.75" customHeight="1" x14ac:dyDescent="0.25">
      <c r="B32" s="19" t="s">
        <v>97</v>
      </c>
      <c r="C32" s="51">
        <v>7.3741798999999997E-2</v>
      </c>
    </row>
    <row r="33" spans="2:3" ht="15.75" customHeight="1" x14ac:dyDescent="0.25">
      <c r="B33" s="19" t="s">
        <v>98</v>
      </c>
      <c r="C33" s="51">
        <v>3.4829341E-2</v>
      </c>
    </row>
    <row r="34" spans="2:3" ht="15.75" customHeight="1" x14ac:dyDescent="0.25">
      <c r="B34" s="19" t="s">
        <v>99</v>
      </c>
      <c r="C34" s="51">
        <v>0.29313235599999998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53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53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53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53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5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5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2023-01-17T02:35:12Z</dcterms:modified>
</cp:coreProperties>
</file>