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80D1360-C61B-49C3-B131-9063C3C1A0D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4" i="2"/>
  <c r="A5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<sst xmlns="http://schemas.openxmlformats.org/spreadsheetml/2006/main" count="2092" uniqueCount="337">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</sst>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269965.20703125</v>
      </c>
    </row>
    <row r="8" spans="1:3" ht="15" customHeight="1" x14ac:dyDescent="0.25">
      <c r="B8" s="6" t="s">
        <v>8</v>
      </c>
      <c r="C8" s="42">
        <v>0.161</v>
      </c>
    </row>
    <row r="9" spans="1:3" ht="15" customHeight="1" x14ac:dyDescent="0.25">
      <c r="B9" s="6" t="s">
        <v>9</v>
      </c>
      <c r="C9" s="43">
        <v>0.13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0.73299999999999998</v>
      </c>
    </row>
    <row r="12" spans="1:3" ht="15" customHeight="1" x14ac:dyDescent="0.25">
      <c r="B12" s="6" t="s">
        <v>12</v>
      </c>
      <c r="C12" s="42">
        <v>0.14000000000000001</v>
      </c>
    </row>
    <row r="13" spans="1:3" ht="15" customHeight="1" x14ac:dyDescent="0.25">
      <c r="B13" s="6" t="s">
        <v>13</v>
      </c>
      <c r="C13" s="42">
        <v>0.52200000000000002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8.2100000000000006E-2</v>
      </c>
    </row>
    <row r="24" spans="1:3" ht="15" customHeight="1" x14ac:dyDescent="0.25">
      <c r="B24" s="11" t="s">
        <v>22</v>
      </c>
      <c r="C24" s="43">
        <v>0.47039999999999998</v>
      </c>
    </row>
    <row r="25" spans="1:3" ht="15" customHeight="1" x14ac:dyDescent="0.25">
      <c r="B25" s="11" t="s">
        <v>23</v>
      </c>
      <c r="C25" s="43">
        <v>0.35039999999999999</v>
      </c>
    </row>
    <row r="26" spans="1:3" ht="15" customHeight="1" x14ac:dyDescent="0.25">
      <c r="B26" s="11" t="s">
        <v>24</v>
      </c>
      <c r="C26" s="43">
        <v>9.7100000000000006E-2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17.9214288865677</v>
      </c>
    </row>
    <row r="38" spans="1:5" ht="15" customHeight="1" x14ac:dyDescent="0.25">
      <c r="B38" s="27" t="s">
        <v>34</v>
      </c>
      <c r="C38" s="100">
        <v>32.255544840542598</v>
      </c>
      <c r="D38" s="8"/>
      <c r="E38" s="9"/>
    </row>
    <row r="39" spans="1:5" ht="15" customHeight="1" x14ac:dyDescent="0.25">
      <c r="B39" s="27" t="s">
        <v>35</v>
      </c>
      <c r="C39" s="100">
        <v>41.596757050483902</v>
      </c>
      <c r="D39" s="8"/>
      <c r="E39" s="8"/>
    </row>
    <row r="40" spans="1:5" ht="15" customHeight="1" x14ac:dyDescent="0.25">
      <c r="B40" s="27" t="s">
        <v>36</v>
      </c>
      <c r="C40" s="100">
        <v>1.44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15.228842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2.4154999999999999E-2</v>
      </c>
      <c r="D45" s="8"/>
    </row>
    <row r="46" spans="1:5" ht="15.75" customHeight="1" x14ac:dyDescent="0.25">
      <c r="B46" s="27" t="s">
        <v>41</v>
      </c>
      <c r="C46" s="43">
        <v>0.12658530000000001</v>
      </c>
      <c r="D46" s="8"/>
    </row>
    <row r="47" spans="1:5" ht="15.75" customHeight="1" x14ac:dyDescent="0.25">
      <c r="B47" s="27" t="s">
        <v>42</v>
      </c>
      <c r="C47" s="43">
        <v>0.17957029999999999</v>
      </c>
      <c r="D47" s="8"/>
      <c r="E47" s="9"/>
    </row>
    <row r="48" spans="1:5" ht="15" customHeight="1" x14ac:dyDescent="0.25">
      <c r="B48" s="27" t="s">
        <v>43</v>
      </c>
      <c r="C48" s="44">
        <v>0.66968939999999999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0.53242699999999998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0.15632107000000001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0.56819832724999997</v>
      </c>
      <c r="C2" s="99">
        <v>0.95</v>
      </c>
      <c r="D2" s="55">
        <v>75.762459741294762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40.277595090905891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692.41497754805209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1.948123472199554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0.17607158440000001</v>
      </c>
      <c r="C10" s="99">
        <v>0.95</v>
      </c>
      <c r="D10" s="55">
        <v>13.409894534701801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0.17607158440000001</v>
      </c>
      <c r="C11" s="99">
        <v>0.95</v>
      </c>
      <c r="D11" s="55">
        <v>13.409894534701801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0.17607158440000001</v>
      </c>
      <c r="C12" s="99">
        <v>0.95</v>
      </c>
      <c r="D12" s="55">
        <v>13.409894534701801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0.17607158440000001</v>
      </c>
      <c r="C13" s="99">
        <v>0.95</v>
      </c>
      <c r="D13" s="55">
        <v>13.409894534701801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0.17607158440000001</v>
      </c>
      <c r="C14" s="99">
        <v>0.95</v>
      </c>
      <c r="D14" s="55">
        <v>13.409894534701801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0.17607158440000001</v>
      </c>
      <c r="C15" s="99">
        <v>0.95</v>
      </c>
      <c r="D15" s="55">
        <v>13.409894534701801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1.1166603345971491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0.86</v>
      </c>
      <c r="C18" s="99">
        <v>0.95</v>
      </c>
      <c r="D18" s="55">
        <v>15.87897005630612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15.87897005630612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0.93799999999999994</v>
      </c>
      <c r="C21" s="99">
        <v>0.95</v>
      </c>
      <c r="D21" s="55">
        <v>16.240204677311851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23.349725533539811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4.5279095940423639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0.237106702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0.1373248379</v>
      </c>
      <c r="C27" s="99">
        <v>0.95</v>
      </c>
      <c r="D27" s="55">
        <v>18.982269813808941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0.77269224784366697</v>
      </c>
      <c r="C29" s="99">
        <v>0.95</v>
      </c>
      <c r="D29" s="55">
        <v>154.12104998731229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2.5851124882101071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2.4385423103594892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3.2209000111311989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0.90424671965027803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0.11577400974503183</v>
      </c>
      <c r="C3" s="17">
        <f>frac_mam_1_5months * 2.6</f>
        <v>0.11577400974503183</v>
      </c>
      <c r="D3" s="17">
        <f>frac_mam_6_11months * 2.6</f>
        <v>0.14005940314932697</v>
      </c>
      <c r="E3" s="17">
        <f>frac_mam_12_23months * 2.6</f>
        <v>0.11042457219845687</v>
      </c>
      <c r="F3" s="17">
        <f>frac_mam_24_59months * 2.6</f>
        <v>5.7837219151894527E-2</v>
      </c>
    </row>
    <row r="4" spans="1:6" ht="15.75" customHeight="1" x14ac:dyDescent="0.25">
      <c r="A4" s="3" t="s">
        <v>204</v>
      </c>
      <c r="B4" s="17">
        <f>frac_sam_1month * 2.6</f>
        <v>8.1725145926884984E-2</v>
      </c>
      <c r="C4" s="17">
        <f>frac_sam_1_5months * 2.6</f>
        <v>8.1725145926884984E-2</v>
      </c>
      <c r="D4" s="17">
        <f>frac_sam_6_11months * 2.6</f>
        <v>7.3945575132361926E-2</v>
      </c>
      <c r="E4" s="17">
        <f>frac_sam_12_23months * 2.6</f>
        <v>5.9399106240509099E-2</v>
      </c>
      <c r="F4" s="17">
        <f>frac_sam_24_59months * 2.6</f>
        <v>2.766723567017124E-2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0.161</v>
      </c>
      <c r="E2" s="59">
        <f>food_insecure</f>
        <v>0.161</v>
      </c>
      <c r="F2" s="59">
        <f>food_insecure</f>
        <v>0.161</v>
      </c>
      <c r="G2" s="59">
        <f>food_insecure</f>
        <v>0.161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0.161</v>
      </c>
      <c r="F5" s="59">
        <f>food_insecure</f>
        <v>0.161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0.161</v>
      </c>
      <c r="F8" s="59">
        <f>food_insecure</f>
        <v>0.161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0.161</v>
      </c>
      <c r="F9" s="59">
        <f>food_insecure</f>
        <v>0.161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0.14000000000000001</v>
      </c>
      <c r="E10" s="59">
        <f>IF(ISBLANK(comm_deliv), frac_children_health_facility,1)</f>
        <v>0.14000000000000001</v>
      </c>
      <c r="F10" s="59">
        <f>IF(ISBLANK(comm_deliv), frac_children_health_facility,1)</f>
        <v>0.14000000000000001</v>
      </c>
      <c r="G10" s="59">
        <f>IF(ISBLANK(comm_deliv), frac_children_health_facility,1)</f>
        <v>0.14000000000000001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0.161</v>
      </c>
      <c r="I15" s="59">
        <f>food_insecure</f>
        <v>0.161</v>
      </c>
      <c r="J15" s="59">
        <f>food_insecure</f>
        <v>0.161</v>
      </c>
      <c r="K15" s="59">
        <f>food_insecure</f>
        <v>0.161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0.73299999999999998</v>
      </c>
      <c r="I18" s="59">
        <f>frac_PW_health_facility</f>
        <v>0.73299999999999998</v>
      </c>
      <c r="J18" s="59">
        <f>frac_PW_health_facility</f>
        <v>0.73299999999999998</v>
      </c>
      <c r="K18" s="59">
        <f>frac_PW_health_facility</f>
        <v>0.73299999999999998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0.13</v>
      </c>
      <c r="I19" s="59">
        <f>frac_malaria_risk</f>
        <v>0.13</v>
      </c>
      <c r="J19" s="59">
        <f>frac_malaria_risk</f>
        <v>0.13</v>
      </c>
      <c r="K19" s="59">
        <f>frac_malaria_risk</f>
        <v>0.13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0.52200000000000002</v>
      </c>
      <c r="M24" s="59">
        <f>famplan_unmet_need</f>
        <v>0.52200000000000002</v>
      </c>
      <c r="N24" s="59">
        <f>famplan_unmet_need</f>
        <v>0.52200000000000002</v>
      </c>
      <c r="O24" s="59">
        <f>famplan_unmet_need</f>
        <v>0.52200000000000002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0.35303054385085197</v>
      </c>
      <c r="M25" s="59">
        <f>(1-food_insecure)*(0.49)+food_insecure*(0.7)</f>
        <v>0.52381</v>
      </c>
      <c r="N25" s="59">
        <f>(1-food_insecure)*(0.49)+food_insecure*(0.7)</f>
        <v>0.52381</v>
      </c>
      <c r="O25" s="59">
        <f>(1-food_insecure)*(0.49)+food_insecure*(0.7)</f>
        <v>0.52381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0.15129880450750799</v>
      </c>
      <c r="M26" s="59">
        <f>(1-food_insecure)*(0.21)+food_insecure*(0.3)</f>
        <v>0.22449</v>
      </c>
      <c r="N26" s="59">
        <f>(1-food_insecure)*(0.21)+food_insecure*(0.3)</f>
        <v>0.22449</v>
      </c>
      <c r="O26" s="59">
        <f>(1-food_insecure)*(0.21)+food_insecure*(0.3)</f>
        <v>0.22449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0.16963744084164001</v>
      </c>
      <c r="M27" s="59">
        <f>(1-food_insecure)*(0.3)</f>
        <v>0.25169999999999998</v>
      </c>
      <c r="N27" s="59">
        <f>(1-food_insecure)*(0.3)</f>
        <v>0.25169999999999998</v>
      </c>
      <c r="O27" s="59">
        <f>(1-food_insecure)*(0.3)</f>
        <v>0.25169999999999998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0.13</v>
      </c>
      <c r="D34" s="59">
        <f t="shared" si="3"/>
        <v>0.13</v>
      </c>
      <c r="E34" s="59">
        <f t="shared" si="3"/>
        <v>0.13</v>
      </c>
      <c r="F34" s="59">
        <f t="shared" si="3"/>
        <v>0.13</v>
      </c>
      <c r="G34" s="59">
        <f t="shared" si="3"/>
        <v>0.13</v>
      </c>
      <c r="H34" s="59">
        <f t="shared" si="3"/>
        <v>0.13</v>
      </c>
      <c r="I34" s="59">
        <f t="shared" si="3"/>
        <v>0.13</v>
      </c>
      <c r="J34" s="59">
        <f t="shared" si="3"/>
        <v>0.13</v>
      </c>
      <c r="K34" s="59">
        <f t="shared" si="3"/>
        <v>0.13</v>
      </c>
      <c r="L34" s="59">
        <f t="shared" si="3"/>
        <v>0.13</v>
      </c>
      <c r="M34" s="59">
        <f t="shared" si="3"/>
        <v>0.13</v>
      </c>
      <c r="N34" s="59">
        <f t="shared" si="3"/>
        <v>0.13</v>
      </c>
      <c r="O34" s="59">
        <f t="shared" si="3"/>
        <v>0.13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3">
        <f t="shared" ref="G2:G11" si="0">C2+D2+E2+F2</f>
        <v>678000</v>
      </c>
      <c r="H2" s="13">
        <f t="shared" ref="H2:H11" si="1">(B2 + stillbirth*B2/(1000-stillbirth))/(1-abortion)</f>
        <v>60149.706743986877</v>
      </c>
      <c r="I2" s="13">
        <f t="shared" ref="I2:I11" si="2">G2-H2</f>
        <v>617850.29325601307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51914.128200000006</v>
      </c>
      <c r="C3" s="49">
        <v>109000</v>
      </c>
      <c r="D3" s="49">
        <v>215000</v>
      </c>
      <c r="E3" s="49">
        <v>210000</v>
      </c>
      <c r="F3" s="49">
        <v>156000</v>
      </c>
      <c r="G3" s="13">
        <f t="shared" si="0"/>
        <v>690000</v>
      </c>
      <c r="H3" s="13">
        <f t="shared" si="1"/>
        <v>59905.620733055635</v>
      </c>
      <c r="I3" s="13">
        <f t="shared" si="2"/>
        <v>630094.37926694436</v>
      </c>
    </row>
    <row r="4" spans="1:9" ht="15.75" customHeight="1" x14ac:dyDescent="0.25">
      <c r="A4" s="6">
        <f t="shared" si="3"/>
        <v>2023</v>
      </c>
      <c r="B4" s="48">
        <v>51626.366400000014</v>
      </c>
      <c r="C4" s="49">
        <v>111000</v>
      </c>
      <c r="D4" s="49">
        <v>215000</v>
      </c>
      <c r="E4" s="49">
        <v>211000</v>
      </c>
      <c r="F4" s="49">
        <v>164000</v>
      </c>
      <c r="G4" s="13">
        <f t="shared" si="0"/>
        <v>701000</v>
      </c>
      <c r="H4" s="13">
        <f t="shared" si="1"/>
        <v>59573.56181480029</v>
      </c>
      <c r="I4" s="13">
        <f t="shared" si="2"/>
        <v>641426.43818519975</v>
      </c>
    </row>
    <row r="5" spans="1:9" ht="15.75" customHeight="1" x14ac:dyDescent="0.25">
      <c r="A5" s="6">
        <f t="shared" si="3"/>
        <v>2024</v>
      </c>
      <c r="B5" s="48">
        <v>51324.739200000004</v>
      </c>
      <c r="C5" s="49">
        <v>112000</v>
      </c>
      <c r="D5" s="49">
        <v>215000</v>
      </c>
      <c r="E5" s="49">
        <v>211000</v>
      </c>
      <c r="F5" s="49">
        <v>172000</v>
      </c>
      <c r="G5" s="13">
        <f t="shared" si="0"/>
        <v>710000</v>
      </c>
      <c r="H5" s="13">
        <f t="shared" si="1"/>
        <v>59225.503101835646</v>
      </c>
      <c r="I5" s="13">
        <f t="shared" si="2"/>
        <v>650774.49689816439</v>
      </c>
    </row>
    <row r="6" spans="1:9" ht="15.75" customHeight="1" x14ac:dyDescent="0.25">
      <c r="A6" s="6">
        <f t="shared" si="3"/>
        <v>2025</v>
      </c>
      <c r="B6" s="48">
        <v>50949.474000000002</v>
      </c>
      <c r="C6" s="49">
        <v>114000</v>
      </c>
      <c r="D6" s="49">
        <v>216000</v>
      </c>
      <c r="E6" s="49">
        <v>212000</v>
      </c>
      <c r="F6" s="49">
        <v>178000</v>
      </c>
      <c r="G6" s="13">
        <f t="shared" si="0"/>
        <v>720000</v>
      </c>
      <c r="H6" s="13">
        <f t="shared" si="1"/>
        <v>58792.470793965469</v>
      </c>
      <c r="I6" s="13">
        <f t="shared" si="2"/>
        <v>661207.52920603449</v>
      </c>
    </row>
    <row r="7" spans="1:9" ht="15.75" customHeight="1" x14ac:dyDescent="0.25">
      <c r="A7" s="6">
        <f t="shared" si="3"/>
        <v>2026</v>
      </c>
      <c r="B7" s="48">
        <v>50817.1538</v>
      </c>
      <c r="C7" s="49">
        <v>117000</v>
      </c>
      <c r="D7" s="49">
        <v>217000</v>
      </c>
      <c r="E7" s="49">
        <v>212000</v>
      </c>
      <c r="F7" s="49">
        <v>184000</v>
      </c>
      <c r="G7" s="13">
        <f t="shared" si="0"/>
        <v>730000</v>
      </c>
      <c r="H7" s="13">
        <f t="shared" si="1"/>
        <v>58639.781651503428</v>
      </c>
      <c r="I7" s="13">
        <f t="shared" si="2"/>
        <v>671360.21834849659</v>
      </c>
    </row>
    <row r="8" spans="1:9" ht="15.75" customHeight="1" x14ac:dyDescent="0.25">
      <c r="A8" s="6">
        <f t="shared" si="3"/>
        <v>2027</v>
      </c>
      <c r="B8" s="48">
        <v>50620.957999999991</v>
      </c>
      <c r="C8" s="49">
        <v>119000</v>
      </c>
      <c r="D8" s="49">
        <v>218000</v>
      </c>
      <c r="E8" s="49">
        <v>214000</v>
      </c>
      <c r="F8" s="49">
        <v>190000</v>
      </c>
      <c r="G8" s="13">
        <f t="shared" si="0"/>
        <v>741000</v>
      </c>
      <c r="H8" s="13">
        <f t="shared" si="1"/>
        <v>58413.384106331534</v>
      </c>
      <c r="I8" s="13">
        <f t="shared" si="2"/>
        <v>682586.6158936685</v>
      </c>
    </row>
    <row r="9" spans="1:9" ht="15.75" customHeight="1" x14ac:dyDescent="0.25">
      <c r="A9" s="6">
        <f t="shared" si="3"/>
        <v>2028</v>
      </c>
      <c r="B9" s="48">
        <v>50399.868599999987</v>
      </c>
      <c r="C9" s="49">
        <v>122000</v>
      </c>
      <c r="D9" s="49">
        <v>219000</v>
      </c>
      <c r="E9" s="49">
        <v>214000</v>
      </c>
      <c r="F9" s="49">
        <v>195000</v>
      </c>
      <c r="G9" s="13">
        <f t="shared" si="0"/>
        <v>750000</v>
      </c>
      <c r="H9" s="13">
        <f t="shared" si="1"/>
        <v>58158.260921107765</v>
      </c>
      <c r="I9" s="13">
        <f t="shared" si="2"/>
        <v>691841.73907889228</v>
      </c>
    </row>
    <row r="10" spans="1:9" ht="15.75" customHeight="1" x14ac:dyDescent="0.25">
      <c r="A10" s="6">
        <f t="shared" si="3"/>
        <v>2029</v>
      </c>
      <c r="B10" s="48">
        <v>50153.885599999987</v>
      </c>
      <c r="C10" s="49">
        <v>125000</v>
      </c>
      <c r="D10" s="49">
        <v>221000</v>
      </c>
      <c r="E10" s="49">
        <v>215000</v>
      </c>
      <c r="F10" s="49">
        <v>199000</v>
      </c>
      <c r="G10" s="13">
        <f t="shared" si="0"/>
        <v>760000</v>
      </c>
      <c r="H10" s="13">
        <f t="shared" si="1"/>
        <v>57874.412095832122</v>
      </c>
      <c r="I10" s="13">
        <f t="shared" si="2"/>
        <v>702125.58790416783</v>
      </c>
    </row>
    <row r="11" spans="1:9" ht="15.75" customHeight="1" x14ac:dyDescent="0.25">
      <c r="A11" s="6">
        <f t="shared" si="3"/>
        <v>2030</v>
      </c>
      <c r="B11" s="48">
        <v>49865.2</v>
      </c>
      <c r="C11" s="49">
        <v>126000</v>
      </c>
      <c r="D11" s="49">
        <v>223000</v>
      </c>
      <c r="E11" s="49">
        <v>215000</v>
      </c>
      <c r="F11" s="49">
        <v>202000</v>
      </c>
      <c r="G11" s="13">
        <f t="shared" si="0"/>
        <v>766000</v>
      </c>
      <c r="H11" s="13">
        <f t="shared" si="1"/>
        <v>57541.287170800751</v>
      </c>
      <c r="I11" s="13">
        <f t="shared" si="2"/>
        <v>708458.71282919927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3.7875509608892599E-3</v>
      </c>
    </row>
    <row r="4" spans="1:8" ht="15.75" customHeight="1" x14ac:dyDescent="0.25">
      <c r="B4" s="15" t="s">
        <v>69</v>
      </c>
      <c r="C4" s="50">
        <v>0.13629996490637031</v>
      </c>
    </row>
    <row r="5" spans="1:8" ht="15.75" customHeight="1" x14ac:dyDescent="0.25">
      <c r="B5" s="15" t="s">
        <v>70</v>
      </c>
      <c r="C5" s="50">
        <v>5.7183022236367127E-2</v>
      </c>
    </row>
    <row r="6" spans="1:8" ht="15.75" customHeight="1" x14ac:dyDescent="0.25">
      <c r="B6" s="15" t="s">
        <v>71</v>
      </c>
      <c r="C6" s="50">
        <v>0.22607671947722649</v>
      </c>
    </row>
    <row r="7" spans="1:8" ht="15.75" customHeight="1" x14ac:dyDescent="0.25">
      <c r="B7" s="15" t="s">
        <v>72</v>
      </c>
      <c r="C7" s="50">
        <v>0.37216536790639748</v>
      </c>
    </row>
    <row r="8" spans="1:8" ht="15.75" customHeight="1" x14ac:dyDescent="0.25">
      <c r="B8" s="15" t="s">
        <v>73</v>
      </c>
      <c r="C8" s="50">
        <v>5.2335975922138149E-3</v>
      </c>
    </row>
    <row r="9" spans="1:8" ht="15.75" customHeight="1" x14ac:dyDescent="0.25">
      <c r="B9" s="15" t="s">
        <v>74</v>
      </c>
      <c r="C9" s="50">
        <v>0.1386804267676289</v>
      </c>
    </row>
    <row r="10" spans="1:8" ht="15.75" customHeight="1" x14ac:dyDescent="0.25">
      <c r="B10" s="15" t="s">
        <v>75</v>
      </c>
      <c r="C10" s="50">
        <v>6.0573350152906602E-2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8.7616104124993391E-2</v>
      </c>
      <c r="D14" s="50">
        <v>8.7616104124993391E-2</v>
      </c>
      <c r="E14" s="50">
        <v>8.7616104124993391E-2</v>
      </c>
      <c r="F14" s="50">
        <v>8.7616104124993391E-2</v>
      </c>
    </row>
    <row r="15" spans="1:8" ht="15.75" customHeight="1" x14ac:dyDescent="0.25">
      <c r="B15" s="15" t="s">
        <v>82</v>
      </c>
      <c r="C15" s="50">
        <v>0.13332115058942601</v>
      </c>
      <c r="D15" s="50">
        <v>0.13332115058942601</v>
      </c>
      <c r="E15" s="50">
        <v>0.13332115058942601</v>
      </c>
      <c r="F15" s="50">
        <v>0.13332115058942601</v>
      </c>
    </row>
    <row r="16" spans="1:8" ht="15.75" customHeight="1" x14ac:dyDescent="0.25">
      <c r="B16" s="15" t="s">
        <v>83</v>
      </c>
      <c r="C16" s="50">
        <v>7.5543209277009922E-3</v>
      </c>
      <c r="D16" s="50">
        <v>7.5543209277009922E-3</v>
      </c>
      <c r="E16" s="50">
        <v>7.5543209277009922E-3</v>
      </c>
      <c r="F16" s="50">
        <v>7.5543209277009922E-3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6.1620899995234683E-3</v>
      </c>
      <c r="D19" s="50">
        <v>6.1620899995234683E-3</v>
      </c>
      <c r="E19" s="50">
        <v>6.1620899995234683E-3</v>
      </c>
      <c r="F19" s="50">
        <v>6.1620899995234683E-3</v>
      </c>
    </row>
    <row r="20" spans="1:8" ht="15.75" customHeight="1" x14ac:dyDescent="0.25">
      <c r="B20" s="15" t="s">
        <v>87</v>
      </c>
      <c r="C20" s="50">
        <v>0.37582612689440609</v>
      </c>
      <c r="D20" s="50">
        <v>0.37582612689440609</v>
      </c>
      <c r="E20" s="50">
        <v>0.37582612689440609</v>
      </c>
      <c r="F20" s="50">
        <v>0.37582612689440609</v>
      </c>
    </row>
    <row r="21" spans="1:8" ht="15.75" customHeight="1" x14ac:dyDescent="0.25">
      <c r="B21" s="15" t="s">
        <v>88</v>
      </c>
      <c r="C21" s="50">
        <v>8.9912848839864862E-2</v>
      </c>
      <c r="D21" s="50">
        <v>8.9912848839864862E-2</v>
      </c>
      <c r="E21" s="50">
        <v>8.9912848839864862E-2</v>
      </c>
      <c r="F21" s="50">
        <v>8.9912848839864862E-2</v>
      </c>
    </row>
    <row r="22" spans="1:8" ht="15.75" customHeight="1" x14ac:dyDescent="0.25">
      <c r="B22" s="15" t="s">
        <v>89</v>
      </c>
      <c r="C22" s="50">
        <v>0.29960735862408522</v>
      </c>
      <c r="D22" s="50">
        <v>0.29960735862408522</v>
      </c>
      <c r="E22" s="50">
        <v>0.29960735862408522</v>
      </c>
      <c r="F22" s="50">
        <v>0.29960735862408522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4.6309735999999997E-2</v>
      </c>
    </row>
    <row r="27" spans="1:8" ht="15.75" customHeight="1" x14ac:dyDescent="0.25">
      <c r="B27" s="15" t="s">
        <v>92</v>
      </c>
      <c r="C27" s="50">
        <v>2.2410375E-2</v>
      </c>
    </row>
    <row r="28" spans="1:8" ht="15.75" customHeight="1" x14ac:dyDescent="0.25">
      <c r="B28" s="15" t="s">
        <v>93</v>
      </c>
      <c r="C28" s="50">
        <v>0.105751911</v>
      </c>
    </row>
    <row r="29" spans="1:8" ht="15.75" customHeight="1" x14ac:dyDescent="0.25">
      <c r="B29" s="15" t="s">
        <v>94</v>
      </c>
      <c r="C29" s="50">
        <v>0.106714216</v>
      </c>
    </row>
    <row r="30" spans="1:8" ht="15.75" customHeight="1" x14ac:dyDescent="0.25">
      <c r="B30" s="15" t="s">
        <v>95</v>
      </c>
      <c r="C30" s="50">
        <v>5.0717751999999991E-2</v>
      </c>
    </row>
    <row r="31" spans="1:8" ht="15.75" customHeight="1" x14ac:dyDescent="0.25">
      <c r="B31" s="15" t="s">
        <v>96</v>
      </c>
      <c r="C31" s="50">
        <v>9.8186192000000005E-2</v>
      </c>
    </row>
    <row r="32" spans="1:8" ht="15.75" customHeight="1" x14ac:dyDescent="0.25">
      <c r="B32" s="15" t="s">
        <v>97</v>
      </c>
      <c r="C32" s="50">
        <v>3.9065067000000002E-2</v>
      </c>
    </row>
    <row r="33" spans="2:3" ht="15.75" customHeight="1" x14ac:dyDescent="0.25">
      <c r="B33" s="15" t="s">
        <v>98</v>
      </c>
      <c r="C33" s="50">
        <v>9.1384244000000003E-2</v>
      </c>
    </row>
    <row r="34" spans="2:3" ht="15.75" customHeight="1" x14ac:dyDescent="0.25">
      <c r="B34" s="15" t="s">
        <v>99</v>
      </c>
      <c r="C34" s="50">
        <v>0.43946050599999997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0.111821104322815</v>
      </c>
      <c r="D4" s="52">
        <v>0.111821104322815</v>
      </c>
      <c r="E4" s="52">
        <v>0.136931886472626</v>
      </c>
      <c r="F4" s="52">
        <v>0.23012910700230901</v>
      </c>
      <c r="G4" s="52">
        <v>0.23836211918613001</v>
      </c>
    </row>
    <row r="5" spans="1:15" ht="15.75" customHeight="1" x14ac:dyDescent="0.25">
      <c r="B5" s="6" t="s">
        <v>105</v>
      </c>
      <c r="C5" s="52">
        <v>8.3723053289595006E-2</v>
      </c>
      <c r="D5" s="52">
        <v>8.3723053289595006E-2</v>
      </c>
      <c r="E5" s="52">
        <v>8.8965219755242797E-2</v>
      </c>
      <c r="F5" s="52">
        <v>0.16912720309120999</v>
      </c>
      <c r="G5" s="52">
        <v>0.15718699645081799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4.4528465286550703E-2</v>
      </c>
      <c r="D10" s="52">
        <v>4.4528465286550703E-2</v>
      </c>
      <c r="E10" s="52">
        <v>5.3869001211279598E-2</v>
      </c>
      <c r="F10" s="52">
        <v>4.2470989307098798E-2</v>
      </c>
      <c r="G10" s="52">
        <v>2.2245084289190201E-2</v>
      </c>
    </row>
    <row r="11" spans="1:15" ht="15.75" customHeight="1" x14ac:dyDescent="0.25">
      <c r="B11" s="6" t="s">
        <v>110</v>
      </c>
      <c r="C11" s="52">
        <v>3.1432748433417299E-2</v>
      </c>
      <c r="D11" s="52">
        <v>3.1432748433417299E-2</v>
      </c>
      <c r="E11" s="52">
        <v>2.84406058201392E-2</v>
      </c>
      <c r="F11" s="52">
        <v>2.2845810092503499E-2</v>
      </c>
      <c r="G11" s="52">
        <v>1.06412444885274E-2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0.62072485924999998</v>
      </c>
      <c r="D14" s="53">
        <v>0.60000760225000005</v>
      </c>
      <c r="E14" s="53">
        <v>0.60000760225000005</v>
      </c>
      <c r="F14" s="53">
        <v>0.365490115999</v>
      </c>
      <c r="G14" s="53">
        <v>0.365490115999</v>
      </c>
      <c r="H14" s="54">
        <v>0.34</v>
      </c>
      <c r="I14" s="54">
        <v>0.34</v>
      </c>
      <c r="J14" s="54">
        <v>0.34</v>
      </c>
      <c r="K14" s="54">
        <v>0.34</v>
      </c>
      <c r="L14" s="54">
        <v>0.3</v>
      </c>
      <c r="M14" s="54">
        <v>0.3</v>
      </c>
      <c r="N14" s="54">
        <v>0.3</v>
      </c>
      <c r="O14" s="54">
        <v>0.3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0.33049067463589971</v>
      </c>
      <c r="D15" s="51">
        <f t="shared" si="0"/>
        <v>0.31946024764316078</v>
      </c>
      <c r="E15" s="51">
        <f t="shared" si="0"/>
        <v>0.31946024764316078</v>
      </c>
      <c r="F15" s="51">
        <f t="shared" si="0"/>
        <v>0.19459680599099957</v>
      </c>
      <c r="G15" s="51">
        <f t="shared" si="0"/>
        <v>0.19459680599099957</v>
      </c>
      <c r="H15" s="51">
        <f t="shared" si="0"/>
        <v>0.18102518000000001</v>
      </c>
      <c r="I15" s="51">
        <f t="shared" si="0"/>
        <v>0.18102518000000001</v>
      </c>
      <c r="J15" s="51">
        <f t="shared" si="0"/>
        <v>0.18102518000000001</v>
      </c>
      <c r="K15" s="51">
        <f t="shared" si="0"/>
        <v>0.18102518000000001</v>
      </c>
      <c r="L15" s="51">
        <f t="shared" si="0"/>
        <v>0.15972809999999998</v>
      </c>
      <c r="M15" s="51">
        <f t="shared" si="0"/>
        <v>0.15972809999999998</v>
      </c>
      <c r="N15" s="51">
        <f t="shared" si="0"/>
        <v>0.15972809999999998</v>
      </c>
      <c r="O15" s="51">
        <f t="shared" si="0"/>
        <v>0.15972809999999998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0.62221205093785004</v>
      </c>
      <c r="D2" s="52">
        <v>0.37241107866666701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0.20359075312680699</v>
      </c>
      <c r="D3" s="52">
        <v>0.21027029933333299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0.13437244141764701</v>
      </c>
      <c r="D4" s="52">
        <v>0.36252068333333298</v>
      </c>
      <c r="E4" s="52">
        <v>0.88757533497280505</v>
      </c>
      <c r="F4" s="52">
        <v>0.62121049563089992</v>
      </c>
      <c r="G4" s="52">
        <v>0</v>
      </c>
    </row>
    <row r="5" spans="1:7" x14ac:dyDescent="0.25">
      <c r="B5" s="3" t="s">
        <v>122</v>
      </c>
      <c r="C5" s="51">
        <v>3.9824759505240899E-2</v>
      </c>
      <c r="D5" s="51">
        <v>5.4797932049902902E-2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2023-01-17T02:21:40Z</dcterms:modified>
</cp:coreProperties>
</file>