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ADFA5860-80CE-4BA9-ADD9-2842D40470C9}" xr6:coauthVersionLast="47" xr6:coauthVersionMax="47" xr10:uidLastSave="{00000000-0000-0000-0000-000000000000}"/>
  <bookViews>
    <workbookView xWindow="-108" yWindow="-108" windowWidth="23256" windowHeight="12456" tabRatio="961" firstSheet="4" activeTab="10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I40" i="2"/>
  <c r="H40" i="2"/>
  <c r="G40" i="2"/>
  <c r="H39" i="2"/>
  <c r="I39" i="2" s="1"/>
  <c r="G39" i="2"/>
  <c r="A39" i="2"/>
  <c r="I38" i="2"/>
  <c r="H38" i="2"/>
  <c r="G38" i="2"/>
  <c r="A34" i="2"/>
  <c r="A33" i="2"/>
  <c r="A26" i="2"/>
  <c r="A25" i="2"/>
  <c r="A18" i="2"/>
  <c r="A17" i="2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H2" i="2"/>
  <c r="G2" i="2"/>
  <c r="I2" i="2" s="1"/>
  <c r="A2" i="2"/>
  <c r="A32" i="2" s="1"/>
  <c r="C33" i="1"/>
  <c r="C20" i="1"/>
  <c r="A19" i="2" l="1"/>
  <c r="A27" i="2"/>
  <c r="A35" i="2"/>
  <c r="A13" i="2"/>
  <c r="A21" i="2"/>
  <c r="A29" i="2"/>
  <c r="A37" i="2"/>
  <c r="A20" i="2"/>
  <c r="A36" i="2"/>
  <c r="A14" i="2"/>
  <c r="A22" i="2"/>
  <c r="A30" i="2"/>
  <c r="A38" i="2"/>
  <c r="A40" i="2"/>
  <c r="D58" i="20"/>
  <c r="A28" i="2"/>
  <c r="A15" i="2"/>
  <c r="A23" i="2"/>
  <c r="A31" i="2"/>
  <c r="A4" i="2"/>
  <c r="A5" i="2" s="1"/>
  <c r="A6" i="2" s="1"/>
  <c r="A7" i="2" s="1"/>
  <c r="A8" i="2" s="1"/>
  <c r="A9" i="2" s="1"/>
  <c r="A10" i="2" s="1"/>
  <c r="A11" i="2" s="1"/>
  <c r="A12" i="2"/>
  <c r="A3" i="2"/>
  <c r="A16" i="2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<sst xmlns="http://schemas.openxmlformats.org/spreadsheetml/2006/main" count="2092" uniqueCount="337">
  <si>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</si>
  <si>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</si>
  <si>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</si>
  <si>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</si>
  <si>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</si>
  <si>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</si>
  <si>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</si>
  <si>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</si>
  <si>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</si>
  <si>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</si>
  <si>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</si>
  <si>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</si>
  <si>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</si>
  <si>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</si>
  <si>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</si>
  <si>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</si>
  <si>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</si>
  <si>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</si>
  <si>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</si>
  <si>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</si>
  <si>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</si>
  <si>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</si>
  <si>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</si>
  <si>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</si>
  <si>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</si>
  <si>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</si>
  <si>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</si>
  <si>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</si>
  <si>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</si>
  <si>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</si>
  <si>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</si>
  <si>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</si>
  <si>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</si>
  <si>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</si>
  <si>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</si>
  <si>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</si>
  <si>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</si>
  <si>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</si>
  <si>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</si>
  <si>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</si>
  <si>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</si>
  <si>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</si>
  <si>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</si>
  <si>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</si>
  <si>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</si>
  <si>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</si>
  <si>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</si>
  <si>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</si>
  <si>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</si>
  <si>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</si>
  <si>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</si>
  <si>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</si>
  <si>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</si>
  <si>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</si>
  <si>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</si>
  <si>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</si>
  <si>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</si>
  <si>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</si>
  <si>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</si>
  <si>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</si>
  <si>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</si>
  <si>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</si>
  <si>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</si>
  <si>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</si>
  <si>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</si>
  <si>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</si>
  <si>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</si>
  <si>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</si>
  <si>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</si>
  <si>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</si>
  <si>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</si>
  <si>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</si>
  <si>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</si>
  <si>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</si>
  <si>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</si>
  <si>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</si>
  <si>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</si>
  <si>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1-5 mois</t>
  </si>
  <si>
    <t>6-11 mois</t>
  </si>
  <si>
    <t>12-23 mois</t>
  </si>
  <si>
    <t>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</si>
  <si>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</si>
  <si>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</si>
  <si>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</si>
  <si>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</si>
  <si>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</si>
  <si>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</si>
  <si>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</si>
  <si>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</si>
  <si>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</si>
  <si>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</si>
  <si>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</si>
  <si>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</si>
  <si>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</si>
  <si>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</si>
  <si>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</si>
  <si>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</si>
  <si>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</si>
  <si>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</si>
  <si>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</si>
  <si>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</si>
  <si>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</si>
  <si>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</si>
  <si>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</si>
  <si>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</si>
  <si>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</si>
  <si>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</si>
  <si>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</si>
  <si>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</si>
  <si>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</si>
  <si>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</si>
  <si>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</si>
  <si>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</si>
  <si>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</si>
  <si>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</si>
  <si>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</si>
  <si>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</si>
  <si>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</si>
  <si>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</si>
  <si>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</si>
  <si>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</si>
  <si>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</si>
  <si>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</si>
  <si>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</si>
  <si>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</si>
  <si>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</si>
  <si>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</si>
  <si>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</si>
  <si>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</si>
  <si>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</si>
  <si>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</si>
  <si>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</si>
  <si>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</si>
  <si>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</si>
  <si>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</si>
  <si>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</si>
  <si>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</si>
  <si>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</si>
  <si>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</si>
  <si>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</si>
  <si>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</si>
  <si>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</si>
  <si>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</si>
  <si>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</si>
  <si>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</si>
  <si>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</si>
  <si>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</si>
  <si>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</si>
  <si>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</si>
  <si>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</si>
  <si>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</si>
  <si>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</si>
  <si>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</si>
  <si>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</si>
  <si>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</si>
  <si>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</si>
  <si>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</si>
  <si>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</si>
  <si>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</si>
  <si>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</si>
  <si>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</si>
  <si>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</si>
  <si>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</si>
  <si>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</si>
  <si>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</si>
  <si>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</si>
  <si>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</si>
  <si>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</si>
  <si>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</si>
  <si>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</si>
  <si>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</si>
  <si>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</si>
  <si>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</si>
  <si>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</si>
  <si>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</si>
  <si>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</si>
  <si>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</si>
  <si>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</si>
  <si>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</si>
  <si>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</si>
  <si>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</si>
  <si>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</si>
  <si>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</si>
  <si>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</si>
  <si>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</si>
  <si>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</si>
  <si>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</si>
  <si>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</si>
  <si>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</si>
  <si>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</si>
  <si>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</si>
  <si>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</si>
  <si>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</si>
  <si>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</si>
  <si>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</si>
  <si>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</si>
  <si>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</si>
  <si>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</si>
  <si>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</si>
  <si>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</si>
  <si>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incompatible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</si>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</sst>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</cellStyleXfs>
  <cellXfs count="107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7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9" fontId="4" fillId="2" borderId="1" xfId="6" applyFont="1" applyFill="1" applyBorder="1" applyProtection="1">
      <protection locked="0"/>
    </xf>
    <xf numFmtId="9" fontId="3" fillId="2" borderId="1" xfId="6" applyFont="1" applyFill="1" applyBorder="1" applyProtection="1">
      <protection locked="0"/>
    </xf>
    <xf numFmtId="9" fontId="4" fillId="2" borderId="1" xfId="6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7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37" zoomScaleNormal="100" workbookViewId="0">
      <selection activeCell="C62" sqref="C62"/>
    </sheetView>
  </sheetViews>
  <sheetFormatPr defaultColWidth="14.44140625" defaultRowHeight="15.75" customHeight="1" x14ac:dyDescent="0.25"/>
  <cols>
    <col min="1" max="1" width="27.77734375" style="71" customWidth="1"/>
    <col min="2" max="2" width="38.77734375" style="27" customWidth="1"/>
    <col min="3" max="4" width="14.44140625" style="71" customWidth="1"/>
    <col min="5" max="16384" width="14.44140625" style="71"/>
  </cols>
  <sheetData>
    <row r="1" spans="1:3" ht="16.05" customHeight="1" x14ac:dyDescent="0.25">
      <c r="A1" s="1" t="s">
        <v>0</v>
      </c>
      <c r="B1" s="26" t="s">
        <v>1</v>
      </c>
      <c r="C1" s="26" t="s">
        <v>2</v>
      </c>
    </row>
    <row r="2" spans="1:3" ht="16.05" customHeight="1" x14ac:dyDescent="0.25">
      <c r="A2" s="71" t="s">
        <v>3</v>
      </c>
      <c r="B2" s="26"/>
      <c r="C2" s="26"/>
    </row>
    <row r="3" spans="1:3" ht="16.05" customHeight="1" x14ac:dyDescent="0.25">
      <c r="A3" s="1"/>
      <c r="B3" s="6" t="s">
        <v>4</v>
      </c>
      <c r="C3" s="39">
        <v>2021</v>
      </c>
    </row>
    <row r="4" spans="1:3" ht="16.05" customHeight="1" x14ac:dyDescent="0.25">
      <c r="A4" s="1"/>
      <c r="B4" s="6" t="s">
        <v>5</v>
      </c>
      <c r="C4" s="40">
        <v>2030</v>
      </c>
    </row>
    <row r="5" spans="1:3" ht="16.05" customHeight="1" x14ac:dyDescent="0.25">
      <c r="A5" s="1"/>
      <c r="B5" s="26"/>
      <c r="C5" s="26"/>
    </row>
    <row r="6" spans="1:3" ht="15" customHeight="1" x14ac:dyDescent="0.25">
      <c r="A6" s="71" t="s">
        <v>6</v>
      </c>
    </row>
    <row r="7" spans="1:3" ht="15" customHeight="1" x14ac:dyDescent="0.25">
      <c r="B7" s="27" t="s">
        <v>7</v>
      </c>
      <c r="C7" s="41">
        <v>738602.6171875</v>
      </c>
    </row>
    <row r="8" spans="1:3" ht="15" customHeight="1" x14ac:dyDescent="0.25">
      <c r="B8" s="6" t="s">
        <v>8</v>
      </c>
      <c r="C8" s="42">
        <v>0.66299999999999992</v>
      </c>
    </row>
    <row r="9" spans="1:3" ht="15" customHeight="1" x14ac:dyDescent="0.25">
      <c r="B9" s="6" t="s">
        <v>9</v>
      </c>
      <c r="C9" s="43">
        <v>0.99900000000000011</v>
      </c>
    </row>
    <row r="10" spans="1:3" ht="15" customHeight="1" x14ac:dyDescent="0.25">
      <c r="B10" s="6" t="s">
        <v>10</v>
      </c>
      <c r="C10" s="43">
        <v>9.845620155334471E-2</v>
      </c>
    </row>
    <row r="11" spans="1:3" ht="15" customHeight="1" x14ac:dyDescent="0.25">
      <c r="B11" s="6" t="s">
        <v>11</v>
      </c>
      <c r="C11" s="42">
        <v>0.38100000000000001</v>
      </c>
    </row>
    <row r="12" spans="1:3" ht="15" customHeight="1" x14ac:dyDescent="0.25">
      <c r="B12" s="6" t="s">
        <v>12</v>
      </c>
      <c r="C12" s="42">
        <v>0.29799999999999999</v>
      </c>
    </row>
    <row r="13" spans="1:3" ht="15" customHeight="1" x14ac:dyDescent="0.25">
      <c r="B13" s="6" t="s">
        <v>13</v>
      </c>
      <c r="C13" s="42">
        <v>0.71299999999999997</v>
      </c>
    </row>
    <row r="14" spans="1:3" ht="15" customHeight="1" x14ac:dyDescent="0.25">
      <c r="B14" s="71"/>
    </row>
    <row r="15" spans="1:3" ht="15" customHeight="1" x14ac:dyDescent="0.25">
      <c r="A15" s="71" t="s">
        <v>14</v>
      </c>
      <c r="B15" s="10"/>
      <c r="C15" s="3"/>
    </row>
    <row r="16" spans="1:3" ht="15" customHeight="1" x14ac:dyDescent="0.25">
      <c r="B16" s="6" t="s">
        <v>15</v>
      </c>
      <c r="C16" s="43">
        <v>0.1</v>
      </c>
    </row>
    <row r="17" spans="1:3" ht="15" customHeight="1" x14ac:dyDescent="0.25">
      <c r="B17" s="6" t="s">
        <v>16</v>
      </c>
      <c r="C17" s="43">
        <v>0.7</v>
      </c>
    </row>
    <row r="18" spans="1:3" ht="15" customHeight="1" x14ac:dyDescent="0.25">
      <c r="B18" s="6" t="s">
        <v>17</v>
      </c>
      <c r="C18" s="43">
        <v>0.05</v>
      </c>
    </row>
    <row r="19" spans="1:3" ht="15" customHeight="1" x14ac:dyDescent="0.25">
      <c r="B19" s="6" t="s">
        <v>18</v>
      </c>
      <c r="C19" s="43">
        <v>0.05</v>
      </c>
    </row>
    <row r="20" spans="1:3" ht="15" customHeight="1" x14ac:dyDescent="0.25">
      <c r="B20" s="6" t="s">
        <v>19</v>
      </c>
      <c r="C20" s="44">
        <f>1-frac_rice-frac_wheat-frac_maize</f>
        <v>0.20000000000000007</v>
      </c>
    </row>
    <row r="21" spans="1:3" ht="15" customHeight="1" x14ac:dyDescent="0.25">
      <c r="B21" s="71"/>
    </row>
    <row r="22" spans="1:3" ht="15" customHeight="1" x14ac:dyDescent="0.25">
      <c r="A22" s="71" t="s">
        <v>20</v>
      </c>
    </row>
    <row r="23" spans="1:3" ht="15" customHeight="1" x14ac:dyDescent="0.25">
      <c r="B23" s="11" t="s">
        <v>21</v>
      </c>
      <c r="C23" s="43">
        <v>0.10979999999999999</v>
      </c>
    </row>
    <row r="24" spans="1:3" ht="15" customHeight="1" x14ac:dyDescent="0.25">
      <c r="B24" s="11" t="s">
        <v>22</v>
      </c>
      <c r="C24" s="43">
        <v>0.4572</v>
      </c>
    </row>
    <row r="25" spans="1:3" ht="15" customHeight="1" x14ac:dyDescent="0.25">
      <c r="B25" s="11" t="s">
        <v>23</v>
      </c>
      <c r="C25" s="43">
        <v>0.30830000000000002</v>
      </c>
    </row>
    <row r="26" spans="1:3" ht="15" customHeight="1" x14ac:dyDescent="0.25">
      <c r="B26" s="11" t="s">
        <v>24</v>
      </c>
      <c r="C26" s="43">
        <v>0.12470000000000001</v>
      </c>
    </row>
    <row r="27" spans="1:3" ht="15" customHeight="1" x14ac:dyDescent="0.25">
      <c r="B27" s="11"/>
      <c r="C27" s="11"/>
    </row>
    <row r="28" spans="1:3" ht="15" customHeight="1" x14ac:dyDescent="0.25">
      <c r="A28" s="71" t="s">
        <v>25</v>
      </c>
      <c r="B28" s="11"/>
      <c r="C28" s="11"/>
    </row>
    <row r="29" spans="1:3" ht="14.25" customHeight="1" x14ac:dyDescent="0.25">
      <c r="B29" s="21" t="s">
        <v>26</v>
      </c>
      <c r="C29" s="45">
        <v>0.218364915102184</v>
      </c>
    </row>
    <row r="30" spans="1:3" ht="14.25" customHeight="1" x14ac:dyDescent="0.25">
      <c r="B30" s="21" t="s">
        <v>27</v>
      </c>
      <c r="C30" s="45">
        <v>7.7568108690775697E-2</v>
      </c>
    </row>
    <row r="31" spans="1:3" ht="14.25" customHeight="1" x14ac:dyDescent="0.25">
      <c r="B31" s="21" t="s">
        <v>28</v>
      </c>
      <c r="C31" s="45">
        <v>0.123399588801234</v>
      </c>
    </row>
    <row r="32" spans="1:3" ht="14.25" customHeight="1" x14ac:dyDescent="0.25">
      <c r="B32" s="21" t="s">
        <v>29</v>
      </c>
      <c r="C32" s="45">
        <v>0.58066738740580703</v>
      </c>
    </row>
    <row r="33" spans="1:5" ht="13.2" customHeight="1" x14ac:dyDescent="0.25">
      <c r="B33" s="23" t="s">
        <v>30</v>
      </c>
      <c r="C33" s="46">
        <f>SUM(C29:C32)</f>
        <v>1.0000000000000009</v>
      </c>
    </row>
    <row r="34" spans="1:5" ht="15" customHeight="1" x14ac:dyDescent="0.25"/>
    <row r="35" spans="1:5" ht="15" customHeight="1" x14ac:dyDescent="0.25">
      <c r="A35" s="35" t="s">
        <v>31</v>
      </c>
    </row>
    <row r="36" spans="1:5" ht="15" customHeight="1" x14ac:dyDescent="0.25">
      <c r="A36" s="71" t="s">
        <v>32</v>
      </c>
      <c r="B36" s="6"/>
    </row>
    <row r="37" spans="1:5" ht="15" customHeight="1" x14ac:dyDescent="0.25">
      <c r="B37" s="27" t="s">
        <v>33</v>
      </c>
      <c r="C37" s="100">
        <v>39.734918925465799</v>
      </c>
    </row>
    <row r="38" spans="1:5" ht="15" customHeight="1" x14ac:dyDescent="0.25">
      <c r="B38" s="27" t="s">
        <v>34</v>
      </c>
      <c r="C38" s="100">
        <v>81.003217021782802</v>
      </c>
      <c r="D38" s="8"/>
      <c r="E38" s="9"/>
    </row>
    <row r="39" spans="1:5" ht="15" customHeight="1" x14ac:dyDescent="0.25">
      <c r="B39" s="27" t="s">
        <v>35</v>
      </c>
      <c r="C39" s="100">
        <v>110.05391226640999</v>
      </c>
      <c r="D39" s="8"/>
      <c r="E39" s="8"/>
    </row>
    <row r="40" spans="1:5" ht="15" customHeight="1" x14ac:dyDescent="0.25">
      <c r="B40" s="27" t="s">
        <v>36</v>
      </c>
      <c r="C40" s="100">
        <v>8.2899999999999991</v>
      </c>
    </row>
    <row r="41" spans="1:5" ht="15" customHeight="1" x14ac:dyDescent="0.25">
      <c r="B41" s="27" t="s">
        <v>37</v>
      </c>
      <c r="C41" s="100">
        <v>0.12</v>
      </c>
    </row>
    <row r="42" spans="1:5" ht="15" customHeight="1" x14ac:dyDescent="0.25">
      <c r="B42" s="27" t="s">
        <v>38</v>
      </c>
      <c r="C42" s="100">
        <v>29.833033879999999</v>
      </c>
    </row>
    <row r="43" spans="1:5" ht="15.75" customHeight="1" x14ac:dyDescent="0.25">
      <c r="D43" s="8"/>
    </row>
    <row r="44" spans="1:5" ht="15.75" customHeight="1" x14ac:dyDescent="0.25">
      <c r="A44" s="71" t="s">
        <v>39</v>
      </c>
      <c r="D44" s="8"/>
    </row>
    <row r="45" spans="1:5" ht="15.75" customHeight="1" x14ac:dyDescent="0.25">
      <c r="B45" s="27" t="s">
        <v>40</v>
      </c>
      <c r="C45" s="43">
        <v>2.0202700000000001E-2</v>
      </c>
      <c r="D45" s="8"/>
    </row>
    <row r="46" spans="1:5" ht="15.75" customHeight="1" x14ac:dyDescent="0.25">
      <c r="B46" s="27" t="s">
        <v>41</v>
      </c>
      <c r="C46" s="43">
        <v>0.1055837</v>
      </c>
      <c r="D46" s="8"/>
    </row>
    <row r="47" spans="1:5" ht="15.75" customHeight="1" x14ac:dyDescent="0.25">
      <c r="B47" s="27" t="s">
        <v>42</v>
      </c>
      <c r="C47" s="43">
        <v>0.2499826</v>
      </c>
      <c r="D47" s="8"/>
      <c r="E47" s="9"/>
    </row>
    <row r="48" spans="1:5" ht="15" customHeight="1" x14ac:dyDescent="0.25">
      <c r="B48" s="27" t="s">
        <v>43</v>
      </c>
      <c r="C48" s="44">
        <v>0.62423099999999998</v>
      </c>
      <c r="D48" s="8"/>
      <c r="E48" s="8"/>
    </row>
    <row r="49" spans="1:4" ht="15.75" customHeight="1" x14ac:dyDescent="0.25">
      <c r="D49" s="8"/>
    </row>
    <row r="50" spans="1:4" ht="15.75" customHeight="1" x14ac:dyDescent="0.25">
      <c r="A50" s="71" t="s">
        <v>44</v>
      </c>
      <c r="D50" s="8"/>
    </row>
    <row r="51" spans="1:4" ht="15.75" customHeight="1" x14ac:dyDescent="0.25">
      <c r="B51" s="27" t="s">
        <v>45</v>
      </c>
      <c r="C51" s="47">
        <v>3.3</v>
      </c>
      <c r="D51" s="8"/>
    </row>
    <row r="52" spans="1:4" ht="15" customHeight="1" x14ac:dyDescent="0.25">
      <c r="B52" s="27" t="s">
        <v>46</v>
      </c>
      <c r="C52" s="47">
        <v>3.3</v>
      </c>
    </row>
    <row r="53" spans="1:4" ht="15.75" customHeight="1" x14ac:dyDescent="0.25">
      <c r="B53" s="27" t="s">
        <v>47</v>
      </c>
      <c r="C53" s="47">
        <v>3.3</v>
      </c>
    </row>
    <row r="54" spans="1:4" ht="15.75" customHeight="1" x14ac:dyDescent="0.25">
      <c r="B54" s="27" t="s">
        <v>48</v>
      </c>
      <c r="C54" s="47">
        <v>3.3</v>
      </c>
    </row>
    <row r="55" spans="1:4" ht="15.75" customHeight="1" x14ac:dyDescent="0.25">
      <c r="B55" s="27" t="s">
        <v>49</v>
      </c>
      <c r="C55" s="47">
        <v>3.3</v>
      </c>
    </row>
    <row r="57" spans="1:4" ht="15.75" customHeight="1" x14ac:dyDescent="0.25">
      <c r="A57" s="71" t="s">
        <v>50</v>
      </c>
    </row>
    <row r="58" spans="1:4" ht="15.75" customHeight="1" x14ac:dyDescent="0.25">
      <c r="B58" s="6" t="s">
        <v>51</v>
      </c>
      <c r="C58" s="42">
        <v>2.181818181818182E-2</v>
      </c>
    </row>
    <row r="59" spans="1:4" ht="15.75" customHeight="1" x14ac:dyDescent="0.25">
      <c r="B59" s="27" t="s">
        <v>52</v>
      </c>
      <c r="C59" s="42">
        <v>0.44318700000000011</v>
      </c>
    </row>
    <row r="60" spans="1:4" ht="15.75" customHeight="1" x14ac:dyDescent="0.25">
      <c r="B60" s="27" t="s">
        <v>53</v>
      </c>
      <c r="C60" s="42">
        <v>4.5999999999999999E-2</v>
      </c>
    </row>
    <row r="61" spans="1:4" ht="15.75" customHeight="1" x14ac:dyDescent="0.25">
      <c r="B61" s="27" t="s">
        <v>54</v>
      </c>
      <c r="C61" s="42">
        <v>1.4E-2</v>
      </c>
    </row>
    <row r="62" spans="1:4" ht="15.75" customHeight="1" x14ac:dyDescent="0.25">
      <c r="B62" s="27" t="s">
        <v>55</v>
      </c>
      <c r="C62" s="104">
        <v>0.14536402000000001</v>
      </c>
    </row>
    <row r="63" spans="1:4" ht="15.75" customHeight="1" x14ac:dyDescent="0.25">
      <c r="A63" s="35"/>
    </row>
  </sheetData>
  <sheetProtection algorithmName="SHA-512" hashValue="LZwvdAkbQZcBszs6/RL32LjajU8/W4WhnHtFKgirGIFsIxLAktdwicpgCPLO3Ux0PoCjQ0BPTLH6ekcaNuVlsw==" saltValue="wYN8g4J/o0/DQOCQQ7Bx5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B13" sqref="B13"/>
    </sheetView>
  </sheetViews>
  <sheetFormatPr defaultColWidth="14.44140625" defaultRowHeight="15.75" customHeight="1" x14ac:dyDescent="0.25"/>
  <cols>
    <col min="1" max="1" width="56" style="6" customWidth="1"/>
    <col min="2" max="2" width="20" style="71" customWidth="1"/>
    <col min="3" max="3" width="20.44140625" style="71" customWidth="1"/>
    <col min="4" max="4" width="20.21875" style="71" customWidth="1"/>
    <col min="5" max="5" width="36.21875" style="71" bestFit="1" customWidth="1"/>
    <col min="6" max="6" width="23" style="71" bestFit="1" customWidth="1"/>
    <col min="7" max="7" width="22.77734375" style="71" bestFit="1" customWidth="1"/>
    <col min="8" max="9" width="14.44140625" style="71" customWidth="1"/>
    <col min="10" max="16384" width="14.44140625" style="71"/>
  </cols>
  <sheetData>
    <row r="1" spans="1:7" ht="26.55" customHeight="1" x14ac:dyDescent="0.25">
      <c r="A1" s="1" t="s">
        <v>156</v>
      </c>
      <c r="B1" s="18" t="str">
        <f>"Couverture de l'année de référence ("&amp;start_year&amp;")"</f>
        <v>Couverture de l'année de référence (2021)</v>
      </c>
      <c r="C1" s="18" t="s">
        <v>160</v>
      </c>
      <c r="D1" s="18" t="s">
        <v>161</v>
      </c>
      <c r="E1" s="18" t="s">
        <v>162</v>
      </c>
      <c r="F1" s="18" t="s">
        <v>163</v>
      </c>
      <c r="G1" s="18" t="s">
        <v>164</v>
      </c>
    </row>
    <row r="2" spans="1:7" ht="15.75" customHeight="1" x14ac:dyDescent="0.25">
      <c r="A2" s="6" t="s">
        <v>165</v>
      </c>
      <c r="B2" s="102">
        <v>0.32109762152614602</v>
      </c>
      <c r="C2" s="99">
        <v>0.95</v>
      </c>
      <c r="D2" s="55">
        <v>34.034762035053411</v>
      </c>
      <c r="E2" s="55" t="s">
        <v>166</v>
      </c>
      <c r="F2" s="99">
        <v>1</v>
      </c>
      <c r="G2" s="99">
        <v>1</v>
      </c>
    </row>
    <row r="3" spans="1:7" ht="15.75" customHeight="1" x14ac:dyDescent="0.25">
      <c r="A3" s="6" t="s">
        <v>167</v>
      </c>
      <c r="B3" s="102">
        <v>0</v>
      </c>
      <c r="C3" s="99">
        <v>0.95</v>
      </c>
      <c r="D3" s="55">
        <v>54.620859337665578</v>
      </c>
      <c r="E3" s="55" t="s">
        <v>166</v>
      </c>
      <c r="F3" s="99">
        <v>1</v>
      </c>
      <c r="G3" s="99">
        <v>1</v>
      </c>
    </row>
    <row r="4" spans="1:7" ht="15.75" customHeight="1" x14ac:dyDescent="0.25">
      <c r="A4" s="6" t="s">
        <v>168</v>
      </c>
      <c r="B4" s="103">
        <v>0</v>
      </c>
      <c r="C4" s="99">
        <v>0.95</v>
      </c>
      <c r="D4" s="55">
        <v>38.221317431768732</v>
      </c>
      <c r="E4" s="55" t="s">
        <v>166</v>
      </c>
      <c r="F4" s="99">
        <v>1</v>
      </c>
      <c r="G4" s="99">
        <v>1</v>
      </c>
    </row>
    <row r="5" spans="1:7" ht="15.75" customHeight="1" x14ac:dyDescent="0.25">
      <c r="A5" s="6" t="s">
        <v>169</v>
      </c>
      <c r="B5" s="103">
        <v>0</v>
      </c>
      <c r="C5" s="99">
        <v>0.95</v>
      </c>
      <c r="D5" s="55">
        <v>0.1167246337508648</v>
      </c>
      <c r="E5" s="55" t="s">
        <v>166</v>
      </c>
      <c r="F5" s="99">
        <v>1</v>
      </c>
      <c r="G5" s="99">
        <v>1</v>
      </c>
    </row>
    <row r="6" spans="1:7" ht="15.75" customHeight="1" x14ac:dyDescent="0.25">
      <c r="A6" s="6" t="s">
        <v>170</v>
      </c>
      <c r="B6" s="103">
        <v>0</v>
      </c>
      <c r="C6" s="99">
        <v>0.95</v>
      </c>
      <c r="D6" s="55">
        <v>99.99</v>
      </c>
      <c r="E6" s="55" t="s">
        <v>166</v>
      </c>
      <c r="F6" s="99">
        <v>1</v>
      </c>
      <c r="G6" s="99">
        <v>1</v>
      </c>
    </row>
    <row r="7" spans="1:7" ht="15.75" customHeight="1" x14ac:dyDescent="0.25">
      <c r="A7" s="6" t="s">
        <v>171</v>
      </c>
      <c r="B7" s="103">
        <v>0</v>
      </c>
      <c r="C7" s="99">
        <v>0.95</v>
      </c>
      <c r="D7" s="55">
        <v>99.99</v>
      </c>
      <c r="E7" s="55" t="s">
        <v>166</v>
      </c>
      <c r="F7" s="99">
        <v>1</v>
      </c>
      <c r="G7" s="99">
        <v>1</v>
      </c>
    </row>
    <row r="8" spans="1:7" ht="15.75" customHeight="1" x14ac:dyDescent="0.25">
      <c r="A8" s="6" t="s">
        <v>172</v>
      </c>
      <c r="B8" s="103">
        <v>0</v>
      </c>
      <c r="C8" s="99">
        <v>0.95</v>
      </c>
      <c r="D8" s="55">
        <v>99.99</v>
      </c>
      <c r="E8" s="55" t="s">
        <v>166</v>
      </c>
      <c r="F8" s="99">
        <v>1</v>
      </c>
      <c r="G8" s="99">
        <v>1</v>
      </c>
    </row>
    <row r="9" spans="1:7" ht="15.75" customHeight="1" x14ac:dyDescent="0.25">
      <c r="A9" s="6" t="s">
        <v>173</v>
      </c>
      <c r="B9" s="103">
        <v>0</v>
      </c>
      <c r="C9" s="99">
        <v>0.95</v>
      </c>
      <c r="D9" s="55">
        <v>99.99</v>
      </c>
      <c r="E9" s="55" t="s">
        <v>166</v>
      </c>
      <c r="F9" s="99">
        <v>1</v>
      </c>
      <c r="G9" s="99">
        <v>1</v>
      </c>
    </row>
    <row r="10" spans="1:7" ht="15.75" customHeight="1" x14ac:dyDescent="0.25">
      <c r="A10" s="27" t="s">
        <v>174</v>
      </c>
      <c r="B10" s="102">
        <v>9.9500762775573598E-2</v>
      </c>
      <c r="C10" s="99">
        <v>0.95</v>
      </c>
      <c r="D10" s="55">
        <v>17.30460856515991</v>
      </c>
      <c r="E10" s="55" t="s">
        <v>166</v>
      </c>
      <c r="F10" s="99">
        <v>1</v>
      </c>
      <c r="G10" s="99">
        <v>1</v>
      </c>
    </row>
    <row r="11" spans="1:7" ht="15.75" customHeight="1" x14ac:dyDescent="0.25">
      <c r="A11" s="27" t="s">
        <v>175</v>
      </c>
      <c r="B11" s="103">
        <v>9.9500762775573598E-2</v>
      </c>
      <c r="C11" s="99">
        <v>0.95</v>
      </c>
      <c r="D11" s="55">
        <v>17.30460856515991</v>
      </c>
      <c r="E11" s="55" t="s">
        <v>166</v>
      </c>
      <c r="F11" s="99">
        <v>1</v>
      </c>
      <c r="G11" s="99">
        <v>1</v>
      </c>
    </row>
    <row r="12" spans="1:7" ht="15.75" customHeight="1" x14ac:dyDescent="0.25">
      <c r="A12" s="27" t="s">
        <v>176</v>
      </c>
      <c r="B12" s="103">
        <v>9.9500762775573598E-2</v>
      </c>
      <c r="C12" s="99">
        <v>0.95</v>
      </c>
      <c r="D12" s="55">
        <v>17.30460856515991</v>
      </c>
      <c r="E12" s="55" t="s">
        <v>166</v>
      </c>
      <c r="F12" s="99">
        <v>1</v>
      </c>
      <c r="G12" s="99">
        <v>1</v>
      </c>
    </row>
    <row r="13" spans="1:7" ht="15.75" customHeight="1" x14ac:dyDescent="0.25">
      <c r="A13" s="27" t="s">
        <v>177</v>
      </c>
      <c r="B13" s="103">
        <v>9.9500762775573598E-2</v>
      </c>
      <c r="C13" s="99">
        <v>0.95</v>
      </c>
      <c r="D13" s="55">
        <v>17.30460856515991</v>
      </c>
      <c r="E13" s="55" t="s">
        <v>166</v>
      </c>
      <c r="F13" s="99">
        <v>1</v>
      </c>
      <c r="G13" s="99">
        <v>1</v>
      </c>
    </row>
    <row r="14" spans="1:7" ht="15.75" customHeight="1" x14ac:dyDescent="0.25">
      <c r="A14" s="6" t="s">
        <v>178</v>
      </c>
      <c r="B14" s="102">
        <v>9.9500762775573598E-2</v>
      </c>
      <c r="C14" s="99">
        <v>0.95</v>
      </c>
      <c r="D14" s="55">
        <v>17.30460856515991</v>
      </c>
      <c r="E14" s="55" t="s">
        <v>166</v>
      </c>
      <c r="F14" s="99">
        <v>1</v>
      </c>
      <c r="G14" s="99">
        <v>1</v>
      </c>
    </row>
    <row r="15" spans="1:7" ht="15.75" customHeight="1" x14ac:dyDescent="0.25">
      <c r="A15" s="6" t="s">
        <v>179</v>
      </c>
      <c r="B15" s="103">
        <v>9.9500762775573598E-2</v>
      </c>
      <c r="C15" s="99">
        <v>0.95</v>
      </c>
      <c r="D15" s="55">
        <v>17.30460856515991</v>
      </c>
      <c r="E15" s="55" t="s">
        <v>166</v>
      </c>
      <c r="F15" s="99">
        <v>1</v>
      </c>
      <c r="G15" s="99">
        <v>1</v>
      </c>
    </row>
    <row r="16" spans="1:7" ht="15.75" customHeight="1" x14ac:dyDescent="0.25">
      <c r="A16" s="6" t="s">
        <v>180</v>
      </c>
      <c r="B16" s="102">
        <v>0</v>
      </c>
      <c r="C16" s="99">
        <v>0.95</v>
      </c>
      <c r="D16" s="55">
        <v>0.23067217612567081</v>
      </c>
      <c r="E16" s="55" t="s">
        <v>166</v>
      </c>
      <c r="F16" s="99">
        <v>1</v>
      </c>
      <c r="G16" s="99">
        <v>1</v>
      </c>
    </row>
    <row r="17" spans="1:7" ht="15.75" customHeight="1" x14ac:dyDescent="0.25">
      <c r="A17" s="6" t="s">
        <v>181</v>
      </c>
      <c r="B17" s="103">
        <v>0.59670394897460899</v>
      </c>
      <c r="C17" s="99">
        <v>0.95</v>
      </c>
      <c r="D17" s="55">
        <v>0.1369044839662158</v>
      </c>
      <c r="E17" s="55" t="s">
        <v>166</v>
      </c>
      <c r="F17" s="99">
        <v>1</v>
      </c>
      <c r="G17" s="99">
        <v>1</v>
      </c>
    </row>
    <row r="18" spans="1:7" ht="16.05" customHeight="1" x14ac:dyDescent="0.25">
      <c r="A18" s="6" t="s">
        <v>148</v>
      </c>
      <c r="B18" s="103">
        <v>0.35</v>
      </c>
      <c r="C18" s="99">
        <v>0.95</v>
      </c>
      <c r="D18" s="55">
        <v>0.99436129525469097</v>
      </c>
      <c r="E18" s="55" t="s">
        <v>166</v>
      </c>
      <c r="F18" s="99">
        <v>1</v>
      </c>
      <c r="G18" s="99">
        <v>1</v>
      </c>
    </row>
    <row r="19" spans="1:7" ht="15.75" customHeight="1" x14ac:dyDescent="0.25">
      <c r="A19" s="6" t="s">
        <v>151</v>
      </c>
      <c r="B19" s="103">
        <v>0</v>
      </c>
      <c r="C19" s="99">
        <v>0.95</v>
      </c>
      <c r="D19" s="55">
        <v>0.99436129525469097</v>
      </c>
      <c r="E19" s="55" t="s">
        <v>166</v>
      </c>
      <c r="F19" s="99">
        <v>1</v>
      </c>
      <c r="G19" s="99">
        <v>1</v>
      </c>
    </row>
    <row r="20" spans="1:7" ht="15.75" customHeight="1" x14ac:dyDescent="0.25">
      <c r="A20" s="6" t="s">
        <v>152</v>
      </c>
      <c r="B20" s="103">
        <v>0</v>
      </c>
      <c r="C20" s="99">
        <v>0.95</v>
      </c>
      <c r="D20" s="55">
        <v>99.99</v>
      </c>
      <c r="E20" s="55" t="s">
        <v>166</v>
      </c>
      <c r="F20" s="99">
        <v>1</v>
      </c>
      <c r="G20" s="99">
        <v>1</v>
      </c>
    </row>
    <row r="21" spans="1:7" ht="15.75" customHeight="1" x14ac:dyDescent="0.25">
      <c r="A21" s="6" t="s">
        <v>182</v>
      </c>
      <c r="B21" s="102">
        <v>0.58332572939999994</v>
      </c>
      <c r="C21" s="99">
        <v>0.95</v>
      </c>
      <c r="D21" s="55">
        <v>1.066205212290068</v>
      </c>
      <c r="E21" s="55" t="s">
        <v>166</v>
      </c>
      <c r="F21" s="99">
        <v>1</v>
      </c>
      <c r="G21" s="99">
        <v>1</v>
      </c>
    </row>
    <row r="22" spans="1:7" ht="15.75" customHeight="1" x14ac:dyDescent="0.25">
      <c r="A22" s="6" t="s">
        <v>183</v>
      </c>
      <c r="B22" s="103">
        <v>0</v>
      </c>
      <c r="C22" s="99">
        <v>0.95</v>
      </c>
      <c r="D22" s="55">
        <v>29.45962320280529</v>
      </c>
      <c r="E22" s="55" t="s">
        <v>166</v>
      </c>
      <c r="F22" s="99">
        <v>1</v>
      </c>
      <c r="G22" s="99">
        <v>1</v>
      </c>
    </row>
    <row r="23" spans="1:7" ht="15.75" customHeight="1" x14ac:dyDescent="0.25">
      <c r="A23" s="6" t="s">
        <v>184</v>
      </c>
      <c r="B23" s="103">
        <v>0</v>
      </c>
      <c r="C23" s="99">
        <v>0.95</v>
      </c>
      <c r="D23" s="55">
        <v>5.6236363581689766</v>
      </c>
      <c r="E23" s="55" t="s">
        <v>166</v>
      </c>
      <c r="F23" s="99">
        <v>1</v>
      </c>
      <c r="G23" s="99">
        <v>1</v>
      </c>
    </row>
    <row r="24" spans="1:7" ht="15.75" customHeight="1" x14ac:dyDescent="0.25">
      <c r="A24" s="6" t="s">
        <v>185</v>
      </c>
      <c r="B24" s="102">
        <v>0.14745249455200299</v>
      </c>
      <c r="C24" s="99">
        <v>0.95</v>
      </c>
      <c r="D24" s="55">
        <v>99.99</v>
      </c>
      <c r="E24" s="55" t="s">
        <v>166</v>
      </c>
      <c r="F24" s="99">
        <v>1</v>
      </c>
      <c r="G24" s="99">
        <v>1</v>
      </c>
    </row>
    <row r="25" spans="1:7" ht="15.75" customHeight="1" x14ac:dyDescent="0.25">
      <c r="A25" s="6" t="s">
        <v>186</v>
      </c>
      <c r="B25" s="103">
        <v>0</v>
      </c>
      <c r="C25" s="99">
        <v>0.95</v>
      </c>
      <c r="D25" s="55">
        <v>99.99</v>
      </c>
      <c r="E25" s="55" t="s">
        <v>166</v>
      </c>
      <c r="F25" s="99">
        <v>1</v>
      </c>
      <c r="G25" s="99">
        <v>1</v>
      </c>
    </row>
    <row r="26" spans="1:7" ht="15.75" customHeight="1" x14ac:dyDescent="0.25">
      <c r="A26" s="6" t="s">
        <v>187</v>
      </c>
      <c r="B26" s="102">
        <v>0</v>
      </c>
      <c r="C26" s="99">
        <v>0.95</v>
      </c>
      <c r="D26" s="55">
        <v>99.99</v>
      </c>
      <c r="E26" s="55" t="s">
        <v>166</v>
      </c>
      <c r="F26" s="99">
        <v>1</v>
      </c>
      <c r="G26" s="99">
        <v>1</v>
      </c>
    </row>
    <row r="27" spans="1:7" ht="15.75" customHeight="1" x14ac:dyDescent="0.25">
      <c r="A27" s="6" t="s">
        <v>188</v>
      </c>
      <c r="B27" s="102">
        <v>7.7604379864273001E-2</v>
      </c>
      <c r="C27" s="99">
        <v>0.95</v>
      </c>
      <c r="D27" s="55">
        <v>25.024511947401859</v>
      </c>
      <c r="E27" s="55" t="s">
        <v>166</v>
      </c>
      <c r="F27" s="99">
        <v>1</v>
      </c>
      <c r="G27" s="99">
        <v>1</v>
      </c>
    </row>
    <row r="28" spans="1:7" ht="15.75" customHeight="1" x14ac:dyDescent="0.25">
      <c r="A28" s="6" t="s">
        <v>189</v>
      </c>
      <c r="B28" s="102">
        <v>0</v>
      </c>
      <c r="C28" s="99">
        <v>0.95</v>
      </c>
      <c r="D28" s="55">
        <v>99.99</v>
      </c>
      <c r="E28" s="55" t="s">
        <v>166</v>
      </c>
      <c r="F28" s="99">
        <v>1</v>
      </c>
      <c r="G28" s="99">
        <v>1</v>
      </c>
    </row>
    <row r="29" spans="1:7" ht="15.75" customHeight="1" x14ac:dyDescent="0.25">
      <c r="A29" s="6" t="s">
        <v>190</v>
      </c>
      <c r="B29" s="102">
        <v>0.25319670744926698</v>
      </c>
      <c r="C29" s="99">
        <v>0.95</v>
      </c>
      <c r="D29" s="55">
        <v>58.883846304768888</v>
      </c>
      <c r="E29" s="55" t="s">
        <v>166</v>
      </c>
      <c r="F29" s="99">
        <v>1</v>
      </c>
      <c r="G29" s="99">
        <v>1</v>
      </c>
    </row>
    <row r="30" spans="1:7" ht="15.75" customHeight="1" x14ac:dyDescent="0.25">
      <c r="A30" s="6" t="s">
        <v>191</v>
      </c>
      <c r="B30" s="103">
        <v>0</v>
      </c>
      <c r="C30" s="99">
        <v>0.95</v>
      </c>
      <c r="D30" s="55">
        <v>99</v>
      </c>
      <c r="E30" s="55" t="s">
        <v>166</v>
      </c>
      <c r="F30" s="99">
        <v>1</v>
      </c>
      <c r="G30" s="99">
        <v>1</v>
      </c>
    </row>
    <row r="31" spans="1:7" ht="15.75" customHeight="1" x14ac:dyDescent="0.25">
      <c r="A31" s="6" t="s">
        <v>157</v>
      </c>
      <c r="B31" s="102">
        <v>0</v>
      </c>
      <c r="C31" s="99">
        <v>0.95</v>
      </c>
      <c r="D31" s="55">
        <v>1.226522058081233</v>
      </c>
      <c r="E31" s="55" t="s">
        <v>166</v>
      </c>
      <c r="F31" s="99">
        <v>1</v>
      </c>
      <c r="G31" s="99">
        <v>1</v>
      </c>
    </row>
    <row r="32" spans="1:7" ht="15.75" customHeight="1" x14ac:dyDescent="0.25">
      <c r="A32" s="6" t="s">
        <v>192</v>
      </c>
      <c r="B32" s="102">
        <v>3.8962310600000002E-3</v>
      </c>
      <c r="C32" s="99">
        <v>0.95</v>
      </c>
      <c r="D32" s="55">
        <v>0.41624618403907598</v>
      </c>
      <c r="E32" s="55" t="s">
        <v>166</v>
      </c>
      <c r="F32" s="99">
        <v>1</v>
      </c>
      <c r="G32" s="99">
        <v>1</v>
      </c>
    </row>
    <row r="33" spans="1:7" ht="15.75" customHeight="1" x14ac:dyDescent="0.25">
      <c r="A33" s="6" t="s">
        <v>193</v>
      </c>
      <c r="B33" s="102">
        <v>0</v>
      </c>
      <c r="C33" s="99">
        <v>0.95</v>
      </c>
      <c r="D33" s="55">
        <v>99.99</v>
      </c>
      <c r="E33" s="55" t="s">
        <v>166</v>
      </c>
      <c r="F33" s="99">
        <v>1</v>
      </c>
      <c r="G33" s="99">
        <v>1</v>
      </c>
    </row>
    <row r="34" spans="1:7" ht="15.75" customHeight="1" x14ac:dyDescent="0.25">
      <c r="A34" s="6" t="s">
        <v>194</v>
      </c>
      <c r="B34" s="102">
        <v>0</v>
      </c>
      <c r="C34" s="99">
        <v>0.95</v>
      </c>
      <c r="D34" s="55">
        <v>99.99</v>
      </c>
      <c r="E34" s="55" t="s">
        <v>166</v>
      </c>
      <c r="F34" s="99">
        <v>1</v>
      </c>
      <c r="G34" s="99">
        <v>1</v>
      </c>
    </row>
    <row r="35" spans="1:7" ht="15.75" customHeight="1" x14ac:dyDescent="0.25">
      <c r="A35" s="6" t="s">
        <v>195</v>
      </c>
      <c r="B35" s="103">
        <v>0</v>
      </c>
      <c r="C35" s="99">
        <v>0.95</v>
      </c>
      <c r="D35" s="55">
        <v>99.99</v>
      </c>
      <c r="E35" s="55" t="s">
        <v>166</v>
      </c>
      <c r="F35" s="99">
        <v>1</v>
      </c>
      <c r="G35" s="99">
        <v>1</v>
      </c>
    </row>
    <row r="36" spans="1:7" ht="15.75" customHeight="1" x14ac:dyDescent="0.25">
      <c r="A36" s="6" t="s">
        <v>196</v>
      </c>
      <c r="B36" s="102">
        <v>0.46673053739999998</v>
      </c>
      <c r="C36" s="99">
        <v>0.95</v>
      </c>
      <c r="D36" s="55">
        <v>99.99</v>
      </c>
      <c r="E36" s="55" t="s">
        <v>166</v>
      </c>
      <c r="F36" s="99">
        <v>1</v>
      </c>
      <c r="G36" s="99">
        <v>1</v>
      </c>
    </row>
    <row r="37" spans="1:7" ht="15.75" customHeight="1" x14ac:dyDescent="0.25">
      <c r="A37" s="6" t="s">
        <v>197</v>
      </c>
      <c r="B37" s="102">
        <v>0.47219985959999999</v>
      </c>
      <c r="C37" s="99">
        <v>0.95</v>
      </c>
      <c r="D37" s="55">
        <v>99.99</v>
      </c>
      <c r="E37" s="55" t="s">
        <v>166</v>
      </c>
      <c r="F37" s="99">
        <v>1</v>
      </c>
      <c r="G37" s="99">
        <v>1</v>
      </c>
    </row>
    <row r="38" spans="1:7" ht="15.75" customHeight="1" x14ac:dyDescent="0.25">
      <c r="A38" s="6" t="s">
        <v>198</v>
      </c>
      <c r="B38" s="102">
        <v>0</v>
      </c>
      <c r="C38" s="99">
        <v>0.95</v>
      </c>
      <c r="D38" s="55">
        <v>7.7139026016212213</v>
      </c>
      <c r="E38" s="55" t="s">
        <v>166</v>
      </c>
      <c r="F38" s="99">
        <v>1</v>
      </c>
      <c r="G38" s="99">
        <v>1</v>
      </c>
    </row>
    <row r="39" spans="1:7" ht="15.75" customHeight="1" x14ac:dyDescent="0.25">
      <c r="A39" s="6" t="s">
        <v>199</v>
      </c>
      <c r="B39" s="102">
        <v>0.18100107773409499</v>
      </c>
      <c r="C39" s="99">
        <v>0.95</v>
      </c>
      <c r="D39" s="55">
        <v>99.99</v>
      </c>
      <c r="E39" s="55" t="s">
        <v>166</v>
      </c>
      <c r="F39" s="99">
        <v>1</v>
      </c>
      <c r="G39" s="99">
        <v>1</v>
      </c>
    </row>
  </sheetData>
  <sheetProtection algorithmName="SHA-512" hashValue="6RgsehJSp+qjNdxczjTkXTWqWo4kjif3uEAQ8sErO+d+sEVqJmOQ3fU8xar8/oopBdA7HJHT9Qu7GQfEaThUkg==" saltValue="51lSrIgttJb73Dw+zy0MX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A19" sqref="A19"/>
    </sheetView>
  </sheetViews>
  <sheetFormatPr defaultColWidth="11.44140625" defaultRowHeight="13.2" x14ac:dyDescent="0.25"/>
  <cols>
    <col min="1" max="1" width="53" style="6" bestFit="1" customWidth="1"/>
    <col min="2" max="2" width="47.77734375" style="71" customWidth="1"/>
    <col min="3" max="3" width="42.44140625" style="71" customWidth="1"/>
    <col min="4" max="5" width="11.44140625" style="71" customWidth="1"/>
    <col min="6" max="16384" width="11.44140625" style="71"/>
  </cols>
  <sheetData>
    <row r="1" spans="1:3" x14ac:dyDescent="0.25">
      <c r="A1" s="35" t="s">
        <v>156</v>
      </c>
      <c r="B1" s="35" t="s">
        <v>200</v>
      </c>
      <c r="C1" s="35" t="s">
        <v>201</v>
      </c>
    </row>
    <row r="2" spans="1:3" x14ac:dyDescent="0.25">
      <c r="A2" s="56" t="s">
        <v>178</v>
      </c>
      <c r="B2" s="45" t="s">
        <v>188</v>
      </c>
      <c r="C2" s="45"/>
    </row>
    <row r="3" spans="1:3" x14ac:dyDescent="0.25">
      <c r="A3" s="56" t="s">
        <v>179</v>
      </c>
      <c r="B3" s="45" t="s">
        <v>188</v>
      </c>
      <c r="C3" s="45"/>
    </row>
    <row r="4" spans="1:3" x14ac:dyDescent="0.25">
      <c r="A4" s="56" t="s">
        <v>190</v>
      </c>
      <c r="B4" s="45" t="s">
        <v>183</v>
      </c>
      <c r="C4" s="45"/>
    </row>
    <row r="5" spans="1:3" x14ac:dyDescent="0.25">
      <c r="A5" s="56" t="s">
        <v>187</v>
      </c>
      <c r="B5" s="45" t="s">
        <v>183</v>
      </c>
      <c r="C5" s="45"/>
    </row>
    <row r="6" spans="1:3" x14ac:dyDescent="0.25">
      <c r="A6" s="56"/>
      <c r="B6" s="57"/>
      <c r="C6" s="57"/>
    </row>
    <row r="7" spans="1:3" x14ac:dyDescent="0.25">
      <c r="A7" s="56"/>
      <c r="B7" s="57"/>
      <c r="C7" s="57"/>
    </row>
    <row r="8" spans="1:3" x14ac:dyDescent="0.25">
      <c r="A8" s="56"/>
      <c r="B8" s="57"/>
      <c r="C8" s="57"/>
    </row>
    <row r="9" spans="1:3" x14ac:dyDescent="0.25">
      <c r="A9" s="56"/>
      <c r="B9" s="57"/>
      <c r="C9" s="57"/>
    </row>
    <row r="10" spans="1:3" x14ac:dyDescent="0.25">
      <c r="A10" s="56"/>
      <c r="B10" s="57"/>
      <c r="C10" s="57"/>
    </row>
    <row r="11" spans="1:3" x14ac:dyDescent="0.25">
      <c r="A11" s="58"/>
      <c r="B11" s="57"/>
      <c r="C11" s="57"/>
    </row>
    <row r="12" spans="1:3" x14ac:dyDescent="0.25">
      <c r="A12" s="58"/>
      <c r="B12" s="57"/>
      <c r="C12" s="57"/>
    </row>
    <row r="13" spans="1:3" x14ac:dyDescent="0.25">
      <c r="A13" s="58"/>
      <c r="B13" s="57"/>
      <c r="C13" s="57"/>
    </row>
    <row r="14" spans="1:3" x14ac:dyDescent="0.25">
      <c r="A14" s="58"/>
      <c r="B14" s="57"/>
      <c r="C14" s="57"/>
    </row>
    <row r="15" spans="1:3" x14ac:dyDescent="0.25">
      <c r="A15" s="58"/>
      <c r="B15" s="57"/>
      <c r="C15" s="57"/>
    </row>
    <row r="16" spans="1:3" x14ac:dyDescent="0.25">
      <c r="A16" s="58"/>
      <c r="B16" s="57"/>
      <c r="C16" s="57"/>
    </row>
    <row r="17" spans="1:3" x14ac:dyDescent="0.25">
      <c r="A17" s="58"/>
      <c r="B17" s="57"/>
      <c r="C17" s="57"/>
    </row>
    <row r="18" spans="1:3" x14ac:dyDescent="0.25">
      <c r="A18" s="58"/>
      <c r="B18" s="57"/>
      <c r="C18" s="57"/>
    </row>
    <row r="19" spans="1:3" x14ac:dyDescent="0.25">
      <c r="A19" s="56"/>
      <c r="B19" s="57"/>
      <c r="C19" s="57"/>
    </row>
    <row r="20" spans="1:3" x14ac:dyDescent="0.25">
      <c r="A20" s="56"/>
      <c r="B20" s="57"/>
      <c r="C20" s="57"/>
    </row>
  </sheetData>
  <sheetProtection algorithmName="SHA-512" hashValue="pDrx7IVtCrqnd3wMcCn5tlpyQWS0r9m1tt/BjHWJzErpSI33TLnpQRrbh1Topj/WaZT6fQeYuh80sUntV5t8Jg==" saltValue="7biJK40fN+SAlYiy3q2Nf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21875" style="71" customWidth="1"/>
    <col min="2" max="3" width="11.44140625" style="71" customWidth="1"/>
    <col min="4" max="16384" width="11.44140625" style="71"/>
  </cols>
  <sheetData>
    <row r="1" spans="1:1" x14ac:dyDescent="0.25">
      <c r="A1" s="35" t="s">
        <v>156</v>
      </c>
    </row>
    <row r="2" spans="1:1" x14ac:dyDescent="0.25">
      <c r="A2" s="31" t="s">
        <v>170</v>
      </c>
    </row>
    <row r="3" spans="1:1" x14ac:dyDescent="0.25">
      <c r="A3" s="31" t="s">
        <v>180</v>
      </c>
    </row>
    <row r="4" spans="1:1" x14ac:dyDescent="0.25">
      <c r="A4" s="31" t="s">
        <v>184</v>
      </c>
    </row>
    <row r="5" spans="1:1" x14ac:dyDescent="0.25">
      <c r="A5" s="31" t="s">
        <v>193</v>
      </c>
    </row>
    <row r="6" spans="1:1" x14ac:dyDescent="0.25">
      <c r="A6" s="31" t="s">
        <v>194</v>
      </c>
    </row>
    <row r="7" spans="1:1" x14ac:dyDescent="0.25">
      <c r="A7" s="31" t="s">
        <v>195</v>
      </c>
    </row>
    <row r="8" spans="1:1" x14ac:dyDescent="0.25">
      <c r="A8" s="31" t="s">
        <v>196</v>
      </c>
    </row>
    <row r="9" spans="1:1" x14ac:dyDescent="0.25">
      <c r="A9" s="31" t="s">
        <v>197</v>
      </c>
    </row>
    <row r="10" spans="1:1" x14ac:dyDescent="0.25">
      <c r="A10" s="31"/>
    </row>
    <row r="11" spans="1:1" x14ac:dyDescent="0.25">
      <c r="A11" s="31"/>
    </row>
    <row r="12" spans="1:1" x14ac:dyDescent="0.25">
      <c r="A12" s="31"/>
    </row>
    <row r="13" spans="1:1" x14ac:dyDescent="0.25">
      <c r="A13" s="31"/>
    </row>
    <row r="14" spans="1:1" x14ac:dyDescent="0.25">
      <c r="A14" s="31"/>
    </row>
    <row r="15" spans="1:1" x14ac:dyDescent="0.25">
      <c r="A15" s="31"/>
    </row>
    <row r="16" spans="1:1" x14ac:dyDescent="0.25">
      <c r="A16" s="31"/>
    </row>
    <row r="17" spans="1:1" x14ac:dyDescent="0.25">
      <c r="A17" s="31"/>
    </row>
    <row r="18" spans="1:1" x14ac:dyDescent="0.25">
      <c r="A18" s="31"/>
    </row>
    <row r="19" spans="1:1" x14ac:dyDescent="0.25">
      <c r="A19" s="31"/>
    </row>
  </sheetData>
  <sheetProtection algorithmName="SHA-512" hashValue="8g2eYafggJXdBxDJEsKl8SDG9cVwcfZ8K7TNMc4whCtaPl4uKcFXO8KBeIf/9NXTa+aM3j9a6g0M6iDmsgG5jA==" saltValue="SvJGsWPMIxxLstG0lvat1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17">
        <f>'Donnees pop de l''annee de ref'!C51</f>
        <v>3.3</v>
      </c>
      <c r="C2" s="17">
        <f>'Donnees pop de l''annee de ref'!C52</f>
        <v>3.3</v>
      </c>
      <c r="D2" s="17">
        <f>'Donnees pop de l''annee de ref'!C53</f>
        <v>3.3</v>
      </c>
      <c r="E2" s="17">
        <f>'Donnees pop de l''annee de ref'!C54</f>
        <v>3.3</v>
      </c>
      <c r="F2" s="17">
        <f>'Donnees pop de l''annee de ref'!C55</f>
        <v>3.3</v>
      </c>
    </row>
    <row r="3" spans="1:6" ht="15.75" customHeight="1" x14ac:dyDescent="0.25">
      <c r="A3" s="3" t="s">
        <v>203</v>
      </c>
      <c r="B3" s="17">
        <f>frac_mam_1month * 2.6</f>
        <v>0.10848275880000001</v>
      </c>
      <c r="C3" s="17">
        <f>frac_mam_1_5months * 2.6</f>
        <v>0.10848275880000001</v>
      </c>
      <c r="D3" s="17">
        <f>frac_mam_6_11months * 2.6</f>
        <v>0.1852547242</v>
      </c>
      <c r="E3" s="17">
        <f>frac_mam_12_23months * 2.6</f>
        <v>0.13992891119999998</v>
      </c>
      <c r="F3" s="17">
        <f>frac_mam_24_59months * 2.6</f>
        <v>7.381936900000001E-2</v>
      </c>
    </row>
    <row r="4" spans="1:6" ht="15.75" customHeight="1" x14ac:dyDescent="0.25">
      <c r="A4" s="3" t="s">
        <v>204</v>
      </c>
      <c r="B4" s="17">
        <f>frac_sam_1month * 2.6</f>
        <v>8.2176876600000004E-2</v>
      </c>
      <c r="C4" s="17">
        <f>frac_sam_1_5months * 2.6</f>
        <v>8.2176876600000004E-2</v>
      </c>
      <c r="D4" s="17">
        <f>frac_sam_6_11months * 2.6</f>
        <v>4.8562316400000007E-2</v>
      </c>
      <c r="E4" s="17">
        <f>frac_sam_12_23months * 2.6</f>
        <v>5.4622895600000006E-2</v>
      </c>
      <c r="F4" s="17">
        <f>frac_sam_24_59months * 2.6</f>
        <v>2.61509716E-2</v>
      </c>
    </row>
  </sheetData>
  <sheetProtection algorithmName="SHA-512" hashValue="/TqebpblpLlRcv3UNIh34ChFmAUOh/UqdhrFCXZofUjQse3vanJ8swZP6/BGMfadTrwhYTfxBprdM/dl0lr/Fw==" saltValue="CmH4pSh1lVwtFRgtSe54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21875" bestFit="1" customWidth="1"/>
  </cols>
  <sheetData>
    <row r="1" spans="1:15" ht="15.75" customHeight="1" x14ac:dyDescent="0.25">
      <c r="A1" s="35" t="s">
        <v>205</v>
      </c>
      <c r="B1" s="1" t="s">
        <v>156</v>
      </c>
      <c r="C1" s="35" t="s">
        <v>67</v>
      </c>
      <c r="D1" s="35" t="s">
        <v>77</v>
      </c>
      <c r="E1" s="35" t="s">
        <v>78</v>
      </c>
      <c r="F1" s="35" t="s">
        <v>79</v>
      </c>
      <c r="G1" s="35" t="s">
        <v>80</v>
      </c>
      <c r="H1" s="35" t="s">
        <v>112</v>
      </c>
      <c r="I1" s="35" t="s">
        <v>113</v>
      </c>
      <c r="J1" s="35" t="s">
        <v>114</v>
      </c>
      <c r="K1" s="35" t="s">
        <v>115</v>
      </c>
      <c r="L1" s="35" t="s">
        <v>58</v>
      </c>
      <c r="M1" s="35" t="s">
        <v>59</v>
      </c>
      <c r="N1" s="35" t="s">
        <v>60</v>
      </c>
      <c r="O1" s="35" t="s">
        <v>61</v>
      </c>
    </row>
    <row r="2" spans="1:15" ht="15.75" customHeight="1" x14ac:dyDescent="0.25">
      <c r="A2" s="35" t="s">
        <v>76</v>
      </c>
      <c r="B2" s="6" t="s">
        <v>168</v>
      </c>
      <c r="C2" s="59">
        <v>0</v>
      </c>
      <c r="D2" s="59">
        <f>food_insecure</f>
        <v>0.66299999999999992</v>
      </c>
      <c r="E2" s="59">
        <f>food_insecure</f>
        <v>0.66299999999999992</v>
      </c>
      <c r="F2" s="59">
        <f>food_insecure</f>
        <v>0.66299999999999992</v>
      </c>
      <c r="G2" s="59">
        <f>food_insecure</f>
        <v>0.66299999999999992</v>
      </c>
      <c r="H2" s="60">
        <v>0</v>
      </c>
      <c r="I2" s="60">
        <v>0</v>
      </c>
      <c r="J2" s="60">
        <v>0</v>
      </c>
      <c r="K2" s="60">
        <v>0</v>
      </c>
      <c r="L2" s="60">
        <v>0</v>
      </c>
      <c r="M2" s="60">
        <v>0</v>
      </c>
      <c r="N2" s="60">
        <v>0</v>
      </c>
      <c r="O2" s="60">
        <v>0</v>
      </c>
    </row>
    <row r="3" spans="1:15" ht="15.75" customHeight="1" x14ac:dyDescent="0.25">
      <c r="B3" s="6" t="s">
        <v>169</v>
      </c>
      <c r="C3" s="59">
        <v>1</v>
      </c>
      <c r="D3" s="59">
        <v>0</v>
      </c>
      <c r="E3" s="59">
        <v>0</v>
      </c>
      <c r="F3" s="59">
        <v>0</v>
      </c>
      <c r="G3" s="59">
        <v>0</v>
      </c>
      <c r="H3" s="60">
        <v>0</v>
      </c>
      <c r="I3" s="60">
        <v>0</v>
      </c>
      <c r="J3" s="60">
        <v>0</v>
      </c>
      <c r="K3" s="60">
        <v>0</v>
      </c>
      <c r="L3" s="60">
        <v>0</v>
      </c>
      <c r="M3" s="60">
        <v>0</v>
      </c>
      <c r="N3" s="60">
        <v>0</v>
      </c>
      <c r="O3" s="60">
        <v>0</v>
      </c>
    </row>
    <row r="4" spans="1:15" ht="15.75" customHeight="1" x14ac:dyDescent="0.25">
      <c r="B4" s="6" t="s">
        <v>182</v>
      </c>
      <c r="C4" s="59">
        <v>1</v>
      </c>
      <c r="D4" s="59">
        <v>0</v>
      </c>
      <c r="E4" s="59">
        <v>0</v>
      </c>
      <c r="F4" s="59">
        <v>0</v>
      </c>
      <c r="G4" s="59">
        <v>0</v>
      </c>
      <c r="H4" s="60">
        <v>0</v>
      </c>
      <c r="I4" s="60">
        <v>0</v>
      </c>
      <c r="J4" s="60">
        <v>0</v>
      </c>
      <c r="K4" s="60">
        <v>0</v>
      </c>
      <c r="L4" s="60">
        <v>0</v>
      </c>
      <c r="M4" s="60">
        <v>0</v>
      </c>
      <c r="N4" s="60">
        <v>0</v>
      </c>
      <c r="O4" s="60">
        <v>0</v>
      </c>
    </row>
    <row r="5" spans="1:15" ht="15.75" customHeight="1" x14ac:dyDescent="0.25">
      <c r="B5" s="6" t="s">
        <v>183</v>
      </c>
      <c r="C5" s="59">
        <v>0</v>
      </c>
      <c r="D5" s="59">
        <v>0</v>
      </c>
      <c r="E5" s="59">
        <f>food_insecure</f>
        <v>0.66299999999999992</v>
      </c>
      <c r="F5" s="59">
        <f>food_insecure</f>
        <v>0.66299999999999992</v>
      </c>
      <c r="G5" s="59">
        <v>0</v>
      </c>
      <c r="H5" s="60">
        <v>0</v>
      </c>
      <c r="I5" s="60">
        <v>0</v>
      </c>
      <c r="J5" s="60">
        <v>0</v>
      </c>
      <c r="K5" s="60">
        <v>0</v>
      </c>
      <c r="L5" s="60">
        <v>0</v>
      </c>
      <c r="M5" s="60">
        <v>0</v>
      </c>
      <c r="N5" s="60">
        <v>0</v>
      </c>
      <c r="O5" s="60">
        <v>0</v>
      </c>
    </row>
    <row r="6" spans="1:15" ht="15.75" customHeight="1" x14ac:dyDescent="0.25">
      <c r="B6" s="6" t="s">
        <v>187</v>
      </c>
      <c r="C6" s="59">
        <v>0</v>
      </c>
      <c r="D6" s="59">
        <v>0</v>
      </c>
      <c r="E6" s="59">
        <f>1</f>
        <v>1</v>
      </c>
      <c r="F6" s="59">
        <f>1</f>
        <v>1</v>
      </c>
      <c r="G6" s="59">
        <f>1</f>
        <v>1</v>
      </c>
      <c r="H6" s="60">
        <v>0</v>
      </c>
      <c r="I6" s="60">
        <v>0</v>
      </c>
      <c r="J6" s="60">
        <v>0</v>
      </c>
      <c r="K6" s="60">
        <v>0</v>
      </c>
      <c r="L6" s="60">
        <v>0</v>
      </c>
      <c r="M6" s="60">
        <v>0</v>
      </c>
      <c r="N6" s="60">
        <v>0</v>
      </c>
      <c r="O6" s="60">
        <v>0</v>
      </c>
    </row>
    <row r="7" spans="1:15" ht="15.75" customHeight="1" x14ac:dyDescent="0.25">
      <c r="B7" s="24" t="s">
        <v>189</v>
      </c>
      <c r="C7" s="59">
        <f>diarrhoea_1mo*frac_diarrhea_severe</f>
        <v>7.2000000000000008E-2</v>
      </c>
      <c r="D7" s="59">
        <f>diarrhoea_1_5mo*frac_diarrhea_severe</f>
        <v>7.2000000000000008E-2</v>
      </c>
      <c r="E7" s="59">
        <f>diarrhoea_6_11mo*frac_diarrhea_severe</f>
        <v>7.2000000000000008E-2</v>
      </c>
      <c r="F7" s="59">
        <f>diarrhoea_12_23mo*frac_diarrhea_severe</f>
        <v>7.2000000000000008E-2</v>
      </c>
      <c r="G7" s="59">
        <f>diarrhoea_24_59mo*frac_diarrhea_severe</f>
        <v>7.2000000000000008E-2</v>
      </c>
      <c r="H7" s="60">
        <v>0</v>
      </c>
      <c r="I7" s="60">
        <v>0</v>
      </c>
      <c r="J7" s="60">
        <v>0</v>
      </c>
      <c r="K7" s="60">
        <v>0</v>
      </c>
      <c r="L7" s="60">
        <v>0</v>
      </c>
      <c r="M7" s="60">
        <v>0</v>
      </c>
      <c r="N7" s="60">
        <v>0</v>
      </c>
      <c r="O7" s="60">
        <v>0</v>
      </c>
    </row>
    <row r="8" spans="1:15" ht="15.75" customHeight="1" x14ac:dyDescent="0.25">
      <c r="B8" s="6" t="s">
        <v>190</v>
      </c>
      <c r="C8" s="59">
        <v>0</v>
      </c>
      <c r="D8" s="59">
        <v>0</v>
      </c>
      <c r="E8" s="59">
        <f>food_insecure</f>
        <v>0.66299999999999992</v>
      </c>
      <c r="F8" s="59">
        <f>food_insecure</f>
        <v>0.66299999999999992</v>
      </c>
      <c r="G8" s="59">
        <v>0</v>
      </c>
      <c r="H8" s="60">
        <v>0</v>
      </c>
      <c r="I8" s="60">
        <v>0</v>
      </c>
      <c r="J8" s="60">
        <v>0</v>
      </c>
      <c r="K8" s="60">
        <v>0</v>
      </c>
      <c r="L8" s="60">
        <v>0</v>
      </c>
      <c r="M8" s="60">
        <v>0</v>
      </c>
      <c r="N8" s="60">
        <v>0</v>
      </c>
      <c r="O8" s="60">
        <v>0</v>
      </c>
    </row>
    <row r="9" spans="1:15" ht="15.75" customHeight="1" x14ac:dyDescent="0.25">
      <c r="B9" s="6" t="s">
        <v>191</v>
      </c>
      <c r="C9" s="59">
        <v>0</v>
      </c>
      <c r="D9" s="59">
        <v>0</v>
      </c>
      <c r="E9" s="59">
        <f>food_insecure</f>
        <v>0.66299999999999992</v>
      </c>
      <c r="F9" s="59">
        <f>food_insecure</f>
        <v>0.66299999999999992</v>
      </c>
      <c r="G9" s="59">
        <v>0</v>
      </c>
      <c r="H9" s="60">
        <v>0</v>
      </c>
      <c r="I9" s="60">
        <v>0</v>
      </c>
      <c r="J9" s="60">
        <v>0</v>
      </c>
      <c r="K9" s="60">
        <v>0</v>
      </c>
      <c r="L9" s="60">
        <v>0</v>
      </c>
      <c r="M9" s="60">
        <v>0</v>
      </c>
      <c r="N9" s="60">
        <v>0</v>
      </c>
      <c r="O9" s="60">
        <v>0</v>
      </c>
    </row>
    <row r="10" spans="1:15" ht="15.75" customHeight="1" x14ac:dyDescent="0.25">
      <c r="B10" s="6" t="s">
        <v>157</v>
      </c>
      <c r="C10" s="59">
        <v>0</v>
      </c>
      <c r="D10" s="59">
        <f>IF(ISBLANK(comm_deliv), frac_children_health_facility,1)</f>
        <v>0.29799999999999999</v>
      </c>
      <c r="E10" s="59">
        <f>IF(ISBLANK(comm_deliv), frac_children_health_facility,1)</f>
        <v>0.29799999999999999</v>
      </c>
      <c r="F10" s="59">
        <f>IF(ISBLANK(comm_deliv), frac_children_health_facility,1)</f>
        <v>0.29799999999999999</v>
      </c>
      <c r="G10" s="59">
        <f>IF(ISBLANK(comm_deliv), frac_children_health_facility,1)</f>
        <v>0.29799999999999999</v>
      </c>
      <c r="H10" s="60">
        <v>0</v>
      </c>
      <c r="I10" s="60">
        <v>0</v>
      </c>
      <c r="J10" s="60">
        <v>0</v>
      </c>
      <c r="K10" s="60">
        <v>0</v>
      </c>
      <c r="L10" s="60">
        <v>0</v>
      </c>
      <c r="M10" s="60">
        <v>0</v>
      </c>
      <c r="N10" s="60">
        <v>0</v>
      </c>
      <c r="O10" s="60">
        <v>0</v>
      </c>
    </row>
    <row r="11" spans="1:15" ht="15" customHeight="1" x14ac:dyDescent="0.25">
      <c r="B11" s="6" t="s">
        <v>192</v>
      </c>
      <c r="C11" s="59">
        <v>0</v>
      </c>
      <c r="D11" s="59">
        <v>0</v>
      </c>
      <c r="E11" s="59">
        <v>1</v>
      </c>
      <c r="F11" s="59">
        <v>1</v>
      </c>
      <c r="G11" s="59">
        <v>1</v>
      </c>
      <c r="H11" s="60">
        <v>0</v>
      </c>
      <c r="I11" s="60">
        <v>0</v>
      </c>
      <c r="J11" s="60">
        <v>0</v>
      </c>
      <c r="K11" s="60">
        <v>0</v>
      </c>
      <c r="L11" s="60">
        <v>0</v>
      </c>
      <c r="M11" s="60">
        <v>0</v>
      </c>
      <c r="N11" s="60">
        <v>0</v>
      </c>
      <c r="O11" s="60">
        <v>0</v>
      </c>
    </row>
    <row r="12" spans="1:15" ht="15.75" customHeight="1" x14ac:dyDescent="0.25">
      <c r="B12" s="24" t="s">
        <v>198</v>
      </c>
      <c r="C12" s="59">
        <f>diarrhoea_1mo*frac_diarrhea_severe</f>
        <v>7.2000000000000008E-2</v>
      </c>
      <c r="D12" s="59">
        <f>diarrhoea_1_5mo*frac_diarrhea_severe</f>
        <v>7.2000000000000008E-2</v>
      </c>
      <c r="E12" s="59">
        <f>diarrhoea_6_11mo*frac_diarrhea_severe</f>
        <v>7.2000000000000008E-2</v>
      </c>
      <c r="F12" s="59">
        <f>diarrhoea_12_23mo*frac_diarrhea_severe</f>
        <v>7.2000000000000008E-2</v>
      </c>
      <c r="G12" s="59">
        <f>diarrhoea_24_59mo*frac_diarrhea_severe</f>
        <v>7.2000000000000008E-2</v>
      </c>
      <c r="H12" s="60">
        <v>0</v>
      </c>
      <c r="I12" s="60">
        <v>0</v>
      </c>
      <c r="J12" s="60">
        <v>0</v>
      </c>
      <c r="K12" s="60">
        <v>0</v>
      </c>
      <c r="L12" s="60">
        <v>0</v>
      </c>
      <c r="M12" s="60">
        <v>0</v>
      </c>
      <c r="N12" s="60">
        <v>0</v>
      </c>
      <c r="O12" s="60">
        <v>0</v>
      </c>
    </row>
    <row r="13" spans="1:15" ht="15.75" customHeight="1" x14ac:dyDescent="0.25">
      <c r="B13" s="6" t="s">
        <v>199</v>
      </c>
      <c r="C13" s="59">
        <v>0</v>
      </c>
      <c r="D13" s="59">
        <v>0</v>
      </c>
      <c r="E13" s="59">
        <v>1</v>
      </c>
      <c r="F13" s="59">
        <v>1</v>
      </c>
      <c r="G13" s="59">
        <v>1</v>
      </c>
      <c r="H13" s="60">
        <v>0</v>
      </c>
      <c r="I13" s="60">
        <v>0</v>
      </c>
      <c r="J13" s="60">
        <v>0</v>
      </c>
      <c r="K13" s="60">
        <v>0</v>
      </c>
      <c r="L13" s="60">
        <v>0</v>
      </c>
      <c r="M13" s="60">
        <v>0</v>
      </c>
      <c r="N13" s="60">
        <v>0</v>
      </c>
      <c r="O13" s="60">
        <v>0</v>
      </c>
    </row>
    <row r="14" spans="1:15" ht="15.75" customHeight="1" x14ac:dyDescent="0.25">
      <c r="B14" s="24"/>
    </row>
    <row r="15" spans="1:15" ht="15.75" customHeight="1" x14ac:dyDescent="0.25">
      <c r="A15" s="35" t="s">
        <v>90</v>
      </c>
      <c r="B15" s="24" t="s">
        <v>165</v>
      </c>
      <c r="C15" s="60">
        <v>0</v>
      </c>
      <c r="D15" s="60">
        <v>0</v>
      </c>
      <c r="E15" s="60">
        <v>0</v>
      </c>
      <c r="F15" s="60">
        <v>0</v>
      </c>
      <c r="G15" s="60">
        <v>0</v>
      </c>
      <c r="H15" s="59">
        <f>food_insecure</f>
        <v>0.66299999999999992</v>
      </c>
      <c r="I15" s="59">
        <f>food_insecure</f>
        <v>0.66299999999999992</v>
      </c>
      <c r="J15" s="59">
        <f>food_insecure</f>
        <v>0.66299999999999992</v>
      </c>
      <c r="K15" s="59">
        <f>food_insecure</f>
        <v>0.66299999999999992</v>
      </c>
      <c r="L15" s="60">
        <v>0</v>
      </c>
      <c r="M15" s="60">
        <v>0</v>
      </c>
      <c r="N15" s="60">
        <v>0</v>
      </c>
      <c r="O15" s="60">
        <v>0</v>
      </c>
    </row>
    <row r="16" spans="1:15" ht="15.75" customHeight="1" x14ac:dyDescent="0.25">
      <c r="A16" s="35"/>
      <c r="B16" s="6" t="s">
        <v>167</v>
      </c>
      <c r="C16" s="60">
        <v>0</v>
      </c>
      <c r="D16" s="60">
        <v>0</v>
      </c>
      <c r="E16" s="60">
        <v>0</v>
      </c>
      <c r="F16" s="60">
        <v>0</v>
      </c>
      <c r="G16" s="60">
        <v>0</v>
      </c>
      <c r="H16" s="59">
        <v>1</v>
      </c>
      <c r="I16" s="59">
        <v>1</v>
      </c>
      <c r="J16" s="59">
        <v>1</v>
      </c>
      <c r="K16" s="59">
        <v>1</v>
      </c>
      <c r="L16" s="60">
        <v>0</v>
      </c>
      <c r="M16" s="60">
        <v>0</v>
      </c>
      <c r="N16" s="60">
        <v>0</v>
      </c>
      <c r="O16" s="60">
        <v>0</v>
      </c>
    </row>
    <row r="17" spans="1:15" ht="15.75" customHeight="1" x14ac:dyDescent="0.25">
      <c r="A17" s="35"/>
      <c r="B17" s="6" t="s">
        <v>178</v>
      </c>
      <c r="C17" s="60">
        <v>0</v>
      </c>
      <c r="D17" s="60">
        <v>0</v>
      </c>
      <c r="E17" s="60">
        <v>0</v>
      </c>
      <c r="F17" s="60">
        <v>0</v>
      </c>
      <c r="G17" s="60">
        <v>0</v>
      </c>
      <c r="H17" s="59">
        <f>1</f>
        <v>1</v>
      </c>
      <c r="I17" s="59">
        <f>1</f>
        <v>1</v>
      </c>
      <c r="J17" s="59">
        <f>1</f>
        <v>1</v>
      </c>
      <c r="K17" s="59">
        <f>1</f>
        <v>1</v>
      </c>
      <c r="L17" s="60">
        <v>0</v>
      </c>
      <c r="M17" s="60">
        <v>0</v>
      </c>
      <c r="N17" s="60">
        <v>0</v>
      </c>
      <c r="O17" s="60">
        <v>0</v>
      </c>
    </row>
    <row r="18" spans="1:15" ht="15.75" customHeight="1" x14ac:dyDescent="0.25">
      <c r="A18" s="35"/>
      <c r="B18" s="6" t="s">
        <v>179</v>
      </c>
      <c r="C18" s="60">
        <v>0</v>
      </c>
      <c r="D18" s="60">
        <v>0</v>
      </c>
      <c r="E18" s="60">
        <v>0</v>
      </c>
      <c r="F18" s="60">
        <v>0</v>
      </c>
      <c r="G18" s="60">
        <v>0</v>
      </c>
      <c r="H18" s="59">
        <f>frac_PW_health_facility</f>
        <v>0.38100000000000001</v>
      </c>
      <c r="I18" s="59">
        <f>frac_PW_health_facility</f>
        <v>0.38100000000000001</v>
      </c>
      <c r="J18" s="59">
        <f>frac_PW_health_facility</f>
        <v>0.38100000000000001</v>
      </c>
      <c r="K18" s="59">
        <f>frac_PW_health_facility</f>
        <v>0.38100000000000001</v>
      </c>
      <c r="L18" s="60">
        <v>0</v>
      </c>
      <c r="M18" s="60">
        <v>0</v>
      </c>
      <c r="N18" s="60">
        <v>0</v>
      </c>
      <c r="O18" s="60">
        <v>0</v>
      </c>
    </row>
    <row r="19" spans="1:15" ht="15" customHeight="1" x14ac:dyDescent="0.25">
      <c r="B19" s="24" t="s">
        <v>180</v>
      </c>
      <c r="C19" s="60">
        <v>0</v>
      </c>
      <c r="D19" s="60">
        <v>0</v>
      </c>
      <c r="E19" s="60">
        <v>0</v>
      </c>
      <c r="F19" s="60">
        <v>0</v>
      </c>
      <c r="G19" s="60">
        <v>0</v>
      </c>
      <c r="H19" s="59">
        <f>frac_malaria_risk</f>
        <v>0.99900000000000011</v>
      </c>
      <c r="I19" s="59">
        <f>frac_malaria_risk</f>
        <v>0.99900000000000011</v>
      </c>
      <c r="J19" s="59">
        <f>frac_malaria_risk</f>
        <v>0.99900000000000011</v>
      </c>
      <c r="K19" s="59">
        <f>frac_malaria_risk</f>
        <v>0.99900000000000011</v>
      </c>
      <c r="L19" s="60">
        <v>0</v>
      </c>
      <c r="M19" s="60">
        <v>0</v>
      </c>
      <c r="N19" s="60">
        <v>0</v>
      </c>
      <c r="O19" s="60">
        <v>0</v>
      </c>
    </row>
    <row r="20" spans="1:15" ht="15.75" customHeight="1" x14ac:dyDescent="0.25">
      <c r="B20" s="6" t="s">
        <v>185</v>
      </c>
      <c r="C20" s="60">
        <v>0</v>
      </c>
      <c r="D20" s="60">
        <v>0</v>
      </c>
      <c r="E20" s="60">
        <v>0</v>
      </c>
      <c r="F20" s="60">
        <v>0</v>
      </c>
      <c r="G20" s="60">
        <v>0</v>
      </c>
      <c r="H20" s="59">
        <v>1</v>
      </c>
      <c r="I20" s="59">
        <v>1</v>
      </c>
      <c r="J20" s="59">
        <v>1</v>
      </c>
      <c r="K20" s="59">
        <v>1</v>
      </c>
      <c r="L20" s="60">
        <v>0</v>
      </c>
      <c r="M20" s="60">
        <v>0</v>
      </c>
      <c r="N20" s="60">
        <v>0</v>
      </c>
      <c r="O20" s="60">
        <v>0</v>
      </c>
    </row>
    <row r="21" spans="1:15" ht="15.75" customHeight="1" x14ac:dyDescent="0.25">
      <c r="B21" s="6" t="s">
        <v>186</v>
      </c>
      <c r="C21" s="60">
        <v>0</v>
      </c>
      <c r="D21" s="60">
        <v>0</v>
      </c>
      <c r="E21" s="60">
        <v>0</v>
      </c>
      <c r="F21" s="60">
        <v>0</v>
      </c>
      <c r="G21" s="60">
        <v>0</v>
      </c>
      <c r="H21" s="59">
        <v>1</v>
      </c>
      <c r="I21" s="59">
        <v>1</v>
      </c>
      <c r="J21" s="59">
        <v>1</v>
      </c>
      <c r="K21" s="59">
        <v>1</v>
      </c>
      <c r="L21" s="60">
        <v>0</v>
      </c>
      <c r="M21" s="60">
        <v>0</v>
      </c>
      <c r="N21" s="60">
        <v>0</v>
      </c>
      <c r="O21" s="60">
        <v>0</v>
      </c>
    </row>
    <row r="22" spans="1:15" ht="15.75" customHeight="1" x14ac:dyDescent="0.25">
      <c r="B22" s="24" t="s">
        <v>188</v>
      </c>
      <c r="C22" s="60">
        <v>0</v>
      </c>
      <c r="D22" s="60">
        <v>0</v>
      </c>
      <c r="E22" s="60">
        <v>0</v>
      </c>
      <c r="F22" s="60">
        <v>0</v>
      </c>
      <c r="G22" s="60">
        <v>0</v>
      </c>
      <c r="H22" s="59">
        <f>1</f>
        <v>1</v>
      </c>
      <c r="I22" s="59">
        <f>1</f>
        <v>1</v>
      </c>
      <c r="J22" s="59">
        <f>1</f>
        <v>1</v>
      </c>
      <c r="K22" s="59">
        <f>1</f>
        <v>1</v>
      </c>
      <c r="L22" s="60">
        <v>0</v>
      </c>
      <c r="M22" s="60">
        <v>0</v>
      </c>
      <c r="N22" s="60">
        <v>0</v>
      </c>
      <c r="O22" s="60">
        <v>0</v>
      </c>
    </row>
    <row r="23" spans="1:15" ht="15.75" customHeight="1" x14ac:dyDescent="0.25">
      <c r="B23" s="24"/>
    </row>
    <row r="24" spans="1:15" ht="15.75" customHeight="1" x14ac:dyDescent="0.25">
      <c r="A24" s="35" t="s">
        <v>64</v>
      </c>
      <c r="B24" s="27" t="s">
        <v>170</v>
      </c>
      <c r="C24" s="60">
        <v>0</v>
      </c>
      <c r="D24" s="60">
        <v>0</v>
      </c>
      <c r="E24" s="60">
        <v>0</v>
      </c>
      <c r="F24" s="60">
        <v>0</v>
      </c>
      <c r="G24" s="60">
        <v>0</v>
      </c>
      <c r="H24" s="60">
        <v>0</v>
      </c>
      <c r="I24" s="60">
        <v>0</v>
      </c>
      <c r="J24" s="60">
        <v>0</v>
      </c>
      <c r="K24" s="60">
        <v>0</v>
      </c>
      <c r="L24" s="59">
        <f>famplan_unmet_need</f>
        <v>0.71299999999999997</v>
      </c>
      <c r="M24" s="59">
        <f>famplan_unmet_need</f>
        <v>0.71299999999999997</v>
      </c>
      <c r="N24" s="59">
        <f>famplan_unmet_need</f>
        <v>0.71299999999999997</v>
      </c>
      <c r="O24" s="59">
        <f>famplan_unmet_need</f>
        <v>0.71299999999999997</v>
      </c>
    </row>
    <row r="25" spans="1:15" ht="15.75" customHeight="1" x14ac:dyDescent="0.25">
      <c r="B25" s="27" t="s">
        <v>174</v>
      </c>
      <c r="C25" s="60">
        <v>0</v>
      </c>
      <c r="D25" s="60">
        <v>0</v>
      </c>
      <c r="E25" s="60">
        <v>0</v>
      </c>
      <c r="F25" s="60">
        <v>0</v>
      </c>
      <c r="G25" s="60">
        <v>0</v>
      </c>
      <c r="H25" s="60">
        <v>0</v>
      </c>
      <c r="I25" s="60">
        <v>0</v>
      </c>
      <c r="J25" s="60">
        <v>0</v>
      </c>
      <c r="K25" s="60">
        <v>0</v>
      </c>
      <c r="L25" s="59">
        <f>(1-food_insecure)*(0.49)*(1-school_attendance) + food_insecure*(0.7)*(1-school_attendance)</f>
        <v>0.56727840429658882</v>
      </c>
      <c r="M25" s="59">
        <f>(1-food_insecure)*(0.49)+food_insecure*(0.7)</f>
        <v>0.62922999999999996</v>
      </c>
      <c r="N25" s="59">
        <f>(1-food_insecure)*(0.49)+food_insecure*(0.7)</f>
        <v>0.62922999999999996</v>
      </c>
      <c r="O25" s="59">
        <f>(1-food_insecure)*(0.49)+food_insecure*(0.7)</f>
        <v>0.62922999999999996</v>
      </c>
    </row>
    <row r="26" spans="1:15" ht="15.75" customHeight="1" x14ac:dyDescent="0.25">
      <c r="B26" s="27" t="s">
        <v>175</v>
      </c>
      <c r="C26" s="60">
        <v>0</v>
      </c>
      <c r="D26" s="60">
        <v>0</v>
      </c>
      <c r="E26" s="60">
        <v>0</v>
      </c>
      <c r="F26" s="60">
        <v>0</v>
      </c>
      <c r="G26" s="60">
        <v>0</v>
      </c>
      <c r="H26" s="60">
        <v>0</v>
      </c>
      <c r="I26" s="60">
        <v>0</v>
      </c>
      <c r="J26" s="60">
        <v>0</v>
      </c>
      <c r="K26" s="60">
        <v>0</v>
      </c>
      <c r="L26" s="59">
        <f>(1-food_insecure)*(0.21)*(1-school_attendance) + food_insecure*(0.3)*(1-school_attendance)</f>
        <v>0.24311931612710952</v>
      </c>
      <c r="M26" s="59">
        <f>(1-food_insecure)*(0.21)+food_insecure*(0.3)</f>
        <v>0.26966999999999997</v>
      </c>
      <c r="N26" s="59">
        <f>(1-food_insecure)*(0.21)+food_insecure*(0.3)</f>
        <v>0.26966999999999997</v>
      </c>
      <c r="O26" s="59">
        <f>(1-food_insecure)*(0.21)+food_insecure*(0.3)</f>
        <v>0.26966999999999997</v>
      </c>
    </row>
    <row r="27" spans="1:15" ht="15.75" customHeight="1" x14ac:dyDescent="0.25">
      <c r="B27" s="27" t="s">
        <v>176</v>
      </c>
      <c r="C27" s="60">
        <v>0</v>
      </c>
      <c r="D27" s="60">
        <v>0</v>
      </c>
      <c r="E27" s="60">
        <v>0</v>
      </c>
      <c r="F27" s="60">
        <v>0</v>
      </c>
      <c r="G27" s="60">
        <v>0</v>
      </c>
      <c r="H27" s="60">
        <v>0</v>
      </c>
      <c r="I27" s="60">
        <v>0</v>
      </c>
      <c r="J27" s="60">
        <v>0</v>
      </c>
      <c r="K27" s="60">
        <v>0</v>
      </c>
      <c r="L27" s="59">
        <f>(1-food_insecure)*(0.3)*(1-school_attendance)</f>
        <v>9.1146078022956878E-2</v>
      </c>
      <c r="M27" s="59">
        <f>(1-food_insecure)*(0.3)</f>
        <v>0.10110000000000002</v>
      </c>
      <c r="N27" s="59">
        <f>(1-food_insecure)*(0.3)</f>
        <v>0.10110000000000002</v>
      </c>
      <c r="O27" s="59">
        <f>(1-food_insecure)*(0.3)</f>
        <v>0.10110000000000002</v>
      </c>
    </row>
    <row r="28" spans="1:15" ht="15.75" customHeight="1" x14ac:dyDescent="0.25">
      <c r="B28" s="27" t="s">
        <v>177</v>
      </c>
      <c r="C28" s="60">
        <v>0</v>
      </c>
      <c r="D28" s="60">
        <v>0</v>
      </c>
      <c r="E28" s="60">
        <v>0</v>
      </c>
      <c r="F28" s="60">
        <v>0</v>
      </c>
      <c r="G28" s="60">
        <v>0</v>
      </c>
      <c r="H28" s="60">
        <v>0</v>
      </c>
      <c r="I28" s="60">
        <v>0</v>
      </c>
      <c r="J28" s="60">
        <v>0</v>
      </c>
      <c r="K28" s="60">
        <v>0</v>
      </c>
      <c r="L28" s="59">
        <f>(1-food_insecure)*1*school_attendance + food_insecure*1*school_attendance</f>
        <v>9.8456201553344724E-2</v>
      </c>
      <c r="M28" s="59">
        <v>0</v>
      </c>
      <c r="N28" s="59">
        <v>0</v>
      </c>
      <c r="O28" s="59">
        <v>0</v>
      </c>
    </row>
    <row r="29" spans="1:15" ht="15.75" customHeight="1" x14ac:dyDescent="0.25">
      <c r="B29" s="6"/>
      <c r="C29" s="2"/>
      <c r="D29" s="2"/>
      <c r="E29" s="5"/>
      <c r="F29" s="5"/>
      <c r="G29" s="5"/>
      <c r="H29" s="5"/>
      <c r="I29" s="5"/>
    </row>
    <row r="30" spans="1:15" ht="15.75" customHeight="1" x14ac:dyDescent="0.25">
      <c r="A30" s="35" t="s">
        <v>206</v>
      </c>
      <c r="B30" s="6" t="s">
        <v>171</v>
      </c>
      <c r="C30" s="59">
        <v>0</v>
      </c>
      <c r="D30" s="59">
        <v>0</v>
      </c>
      <c r="E30" s="59">
        <f t="shared" ref="E30:O30" si="0">frac_maize</f>
        <v>0.05</v>
      </c>
      <c r="F30" s="59">
        <f t="shared" si="0"/>
        <v>0.05</v>
      </c>
      <c r="G30" s="59">
        <f t="shared" si="0"/>
        <v>0.05</v>
      </c>
      <c r="H30" s="59">
        <f t="shared" si="0"/>
        <v>0.05</v>
      </c>
      <c r="I30" s="59">
        <f t="shared" si="0"/>
        <v>0.05</v>
      </c>
      <c r="J30" s="59">
        <f t="shared" si="0"/>
        <v>0.05</v>
      </c>
      <c r="K30" s="59">
        <f t="shared" si="0"/>
        <v>0.05</v>
      </c>
      <c r="L30" s="59">
        <f t="shared" si="0"/>
        <v>0.05</v>
      </c>
      <c r="M30" s="59">
        <f t="shared" si="0"/>
        <v>0.05</v>
      </c>
      <c r="N30" s="59">
        <f t="shared" si="0"/>
        <v>0.05</v>
      </c>
      <c r="O30" s="59">
        <f t="shared" si="0"/>
        <v>0.05</v>
      </c>
    </row>
    <row r="31" spans="1:15" ht="15.75" customHeight="1" x14ac:dyDescent="0.25">
      <c r="B31" s="6" t="s">
        <v>172</v>
      </c>
      <c r="C31" s="59">
        <v>0</v>
      </c>
      <c r="D31" s="59">
        <v>0</v>
      </c>
      <c r="E31" s="59">
        <f t="shared" ref="E31:O31" si="1">frac_rice</f>
        <v>0.7</v>
      </c>
      <c r="F31" s="59">
        <f t="shared" si="1"/>
        <v>0.7</v>
      </c>
      <c r="G31" s="59">
        <f t="shared" si="1"/>
        <v>0.7</v>
      </c>
      <c r="H31" s="59">
        <f t="shared" si="1"/>
        <v>0.7</v>
      </c>
      <c r="I31" s="59">
        <f t="shared" si="1"/>
        <v>0.7</v>
      </c>
      <c r="J31" s="59">
        <f t="shared" si="1"/>
        <v>0.7</v>
      </c>
      <c r="K31" s="59">
        <f t="shared" si="1"/>
        <v>0.7</v>
      </c>
      <c r="L31" s="59">
        <f t="shared" si="1"/>
        <v>0.7</v>
      </c>
      <c r="M31" s="59">
        <f t="shared" si="1"/>
        <v>0.7</v>
      </c>
      <c r="N31" s="59">
        <f t="shared" si="1"/>
        <v>0.7</v>
      </c>
      <c r="O31" s="59">
        <f t="shared" si="1"/>
        <v>0.7</v>
      </c>
    </row>
    <row r="32" spans="1:15" ht="15.75" customHeight="1" x14ac:dyDescent="0.25">
      <c r="B32" s="6" t="s">
        <v>173</v>
      </c>
      <c r="C32" s="59">
        <v>0</v>
      </c>
      <c r="D32" s="59">
        <v>0</v>
      </c>
      <c r="E32" s="59">
        <f t="shared" ref="E32:O32" si="2">frac_wheat</f>
        <v>0.05</v>
      </c>
      <c r="F32" s="59">
        <f t="shared" si="2"/>
        <v>0.05</v>
      </c>
      <c r="G32" s="59">
        <f t="shared" si="2"/>
        <v>0.05</v>
      </c>
      <c r="H32" s="59">
        <f t="shared" si="2"/>
        <v>0.05</v>
      </c>
      <c r="I32" s="59">
        <f t="shared" si="2"/>
        <v>0.05</v>
      </c>
      <c r="J32" s="59">
        <f t="shared" si="2"/>
        <v>0.05</v>
      </c>
      <c r="K32" s="59">
        <f t="shared" si="2"/>
        <v>0.05</v>
      </c>
      <c r="L32" s="59">
        <f t="shared" si="2"/>
        <v>0.05</v>
      </c>
      <c r="M32" s="59">
        <f t="shared" si="2"/>
        <v>0.05</v>
      </c>
      <c r="N32" s="59">
        <f t="shared" si="2"/>
        <v>0.05</v>
      </c>
      <c r="O32" s="59">
        <f t="shared" si="2"/>
        <v>0.05</v>
      </c>
    </row>
    <row r="33" spans="2:15" ht="15.75" customHeight="1" x14ac:dyDescent="0.25">
      <c r="B33" s="6" t="s">
        <v>181</v>
      </c>
      <c r="C33" s="59">
        <v>0</v>
      </c>
      <c r="D33" s="59">
        <v>0</v>
      </c>
      <c r="E33" s="59">
        <v>1</v>
      </c>
      <c r="F33" s="59">
        <v>1</v>
      </c>
      <c r="G33" s="59">
        <v>1</v>
      </c>
      <c r="H33" s="59">
        <v>1</v>
      </c>
      <c r="I33" s="59">
        <v>1</v>
      </c>
      <c r="J33" s="59">
        <v>1</v>
      </c>
      <c r="K33" s="59">
        <v>1</v>
      </c>
      <c r="L33" s="59">
        <v>1</v>
      </c>
      <c r="M33" s="59">
        <v>1</v>
      </c>
      <c r="N33" s="59">
        <v>1</v>
      </c>
      <c r="O33" s="59">
        <v>1</v>
      </c>
    </row>
    <row r="34" spans="2:15" ht="15.75" customHeight="1" x14ac:dyDescent="0.25">
      <c r="B34" s="6" t="s">
        <v>184</v>
      </c>
      <c r="C34" s="59">
        <f t="shared" ref="C34:O34" si="3">frac_malaria_risk</f>
        <v>0.99900000000000011</v>
      </c>
      <c r="D34" s="59">
        <f t="shared" si="3"/>
        <v>0.99900000000000011</v>
      </c>
      <c r="E34" s="59">
        <f t="shared" si="3"/>
        <v>0.99900000000000011</v>
      </c>
      <c r="F34" s="59">
        <f t="shared" si="3"/>
        <v>0.99900000000000011</v>
      </c>
      <c r="G34" s="59">
        <f t="shared" si="3"/>
        <v>0.99900000000000011</v>
      </c>
      <c r="H34" s="59">
        <f t="shared" si="3"/>
        <v>0.99900000000000011</v>
      </c>
      <c r="I34" s="59">
        <f t="shared" si="3"/>
        <v>0.99900000000000011</v>
      </c>
      <c r="J34" s="59">
        <f t="shared" si="3"/>
        <v>0.99900000000000011</v>
      </c>
      <c r="K34" s="59">
        <f t="shared" si="3"/>
        <v>0.99900000000000011</v>
      </c>
      <c r="L34" s="59">
        <f t="shared" si="3"/>
        <v>0.99900000000000011</v>
      </c>
      <c r="M34" s="59">
        <f t="shared" si="3"/>
        <v>0.99900000000000011</v>
      </c>
      <c r="N34" s="59">
        <f t="shared" si="3"/>
        <v>0.99900000000000011</v>
      </c>
      <c r="O34" s="59">
        <f t="shared" si="3"/>
        <v>0.99900000000000011</v>
      </c>
    </row>
    <row r="35" spans="2:15" ht="15.75" customHeight="1" x14ac:dyDescent="0.25">
      <c r="B35" s="24" t="s">
        <v>193</v>
      </c>
      <c r="C35" s="59">
        <v>1</v>
      </c>
      <c r="D35" s="59">
        <v>1</v>
      </c>
      <c r="E35" s="59">
        <v>1</v>
      </c>
      <c r="F35" s="59">
        <v>1</v>
      </c>
      <c r="G35" s="59">
        <v>1</v>
      </c>
      <c r="H35" s="59">
        <v>1</v>
      </c>
      <c r="I35" s="59">
        <v>1</v>
      </c>
      <c r="J35" s="59">
        <v>1</v>
      </c>
      <c r="K35" s="59">
        <v>1</v>
      </c>
      <c r="L35" s="59">
        <v>1</v>
      </c>
      <c r="M35" s="59">
        <v>1</v>
      </c>
      <c r="N35" s="59">
        <v>1</v>
      </c>
      <c r="O35" s="59">
        <v>1</v>
      </c>
    </row>
    <row r="36" spans="2:15" ht="15.75" customHeight="1" x14ac:dyDescent="0.25">
      <c r="B36" s="24" t="s">
        <v>194</v>
      </c>
      <c r="C36" s="59">
        <v>1</v>
      </c>
      <c r="D36" s="59">
        <v>1</v>
      </c>
      <c r="E36" s="59">
        <v>1</v>
      </c>
      <c r="F36" s="59">
        <v>1</v>
      </c>
      <c r="G36" s="59">
        <v>1</v>
      </c>
      <c r="H36" s="59">
        <v>1</v>
      </c>
      <c r="I36" s="59">
        <v>1</v>
      </c>
      <c r="J36" s="59">
        <v>1</v>
      </c>
      <c r="K36" s="59">
        <v>1</v>
      </c>
      <c r="L36" s="59">
        <v>1</v>
      </c>
      <c r="M36" s="59">
        <v>1</v>
      </c>
      <c r="N36" s="59">
        <v>1</v>
      </c>
      <c r="O36" s="59">
        <v>1</v>
      </c>
    </row>
    <row r="37" spans="2:15" ht="15.75" customHeight="1" x14ac:dyDescent="0.25">
      <c r="B37" s="24" t="s">
        <v>195</v>
      </c>
      <c r="C37" s="59">
        <v>1</v>
      </c>
      <c r="D37" s="59">
        <v>1</v>
      </c>
      <c r="E37" s="59">
        <v>1</v>
      </c>
      <c r="F37" s="59">
        <v>1</v>
      </c>
      <c r="G37" s="59">
        <v>1</v>
      </c>
      <c r="H37" s="59">
        <v>1</v>
      </c>
      <c r="I37" s="59">
        <v>1</v>
      </c>
      <c r="J37" s="59">
        <v>1</v>
      </c>
      <c r="K37" s="59">
        <v>1</v>
      </c>
      <c r="L37" s="59">
        <v>1</v>
      </c>
      <c r="M37" s="59">
        <v>1</v>
      </c>
      <c r="N37" s="59">
        <v>1</v>
      </c>
      <c r="O37" s="59">
        <v>1</v>
      </c>
    </row>
    <row r="38" spans="2:15" ht="15.75" customHeight="1" x14ac:dyDescent="0.25">
      <c r="B38" s="24" t="s">
        <v>196</v>
      </c>
      <c r="C38" s="59">
        <v>1</v>
      </c>
      <c r="D38" s="59">
        <v>1</v>
      </c>
      <c r="E38" s="59">
        <v>1</v>
      </c>
      <c r="F38" s="59">
        <v>1</v>
      </c>
      <c r="G38" s="59">
        <v>1</v>
      </c>
      <c r="H38" s="59">
        <v>1</v>
      </c>
      <c r="I38" s="59">
        <v>1</v>
      </c>
      <c r="J38" s="59">
        <v>1</v>
      </c>
      <c r="K38" s="59">
        <v>1</v>
      </c>
      <c r="L38" s="59">
        <v>1</v>
      </c>
      <c r="M38" s="59">
        <v>1</v>
      </c>
      <c r="N38" s="59">
        <v>1</v>
      </c>
      <c r="O38" s="59">
        <v>1</v>
      </c>
    </row>
    <row r="39" spans="2:15" ht="15.75" customHeight="1" x14ac:dyDescent="0.25">
      <c r="B39" s="24" t="s">
        <v>197</v>
      </c>
      <c r="C39" s="59">
        <v>1</v>
      </c>
      <c r="D39" s="59">
        <v>1</v>
      </c>
      <c r="E39" s="59">
        <v>1</v>
      </c>
      <c r="F39" s="59">
        <v>1</v>
      </c>
      <c r="G39" s="59">
        <v>1</v>
      </c>
      <c r="H39" s="59">
        <v>1</v>
      </c>
      <c r="I39" s="59">
        <v>1</v>
      </c>
      <c r="J39" s="59">
        <v>1</v>
      </c>
      <c r="K39" s="59">
        <v>1</v>
      </c>
      <c r="L39" s="59">
        <v>1</v>
      </c>
      <c r="M39" s="59">
        <v>1</v>
      </c>
      <c r="N39" s="59">
        <v>1</v>
      </c>
      <c r="O39" s="59">
        <v>1</v>
      </c>
    </row>
    <row r="40" spans="2:15" ht="15.75" customHeight="1" x14ac:dyDescent="0.25">
      <c r="B40" s="24"/>
    </row>
  </sheetData>
  <sheetProtection algorithmName="SHA-512" hashValue="KPaNAmySJJcFB0A90P0QRxqykSynfK1mb5uLnFzF9Gb3Ss7PJcaWNMuFhFZ1zx/JfjrWRU56+Dq87DmHl+5XuQ==" saltValue="uPHzjv0E3bzA+t/g2U7r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71" t="s">
        <v>166</v>
      </c>
    </row>
    <row r="2" spans="1:1" x14ac:dyDescent="0.25">
      <c r="A2" s="71" t="s">
        <v>207</v>
      </c>
    </row>
    <row r="3" spans="1:1" x14ac:dyDescent="0.25">
      <c r="A3" s="71" t="s">
        <v>208</v>
      </c>
    </row>
    <row r="4" spans="1:1" x14ac:dyDescent="0.25">
      <c r="A4" s="71" t="s">
        <v>209</v>
      </c>
    </row>
  </sheetData>
  <sheetProtection algorithmName="SHA-512" hashValue="Ut4S7OJf20VfnIGo17bV+ruLeKMgQKzkgWMoTcJyoV0DOymumTBhJWubxULALl0XNQo6v85GksEyop3Yfj/BwQ==" saltValue="L7wpddqIRmRpHggZuAJVX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77734375" style="71" customWidth="1"/>
    <col min="2" max="2" width="12.44140625" style="71" customWidth="1"/>
    <col min="3" max="4" width="11.44140625" style="71" customWidth="1"/>
    <col min="5" max="5" width="17.44140625" style="71" customWidth="1"/>
    <col min="6" max="7" width="11.44140625" style="71" customWidth="1"/>
    <col min="8" max="16384" width="11.44140625" style="71"/>
  </cols>
  <sheetData>
    <row r="1" spans="1:5" x14ac:dyDescent="0.25">
      <c r="A1" s="35" t="s">
        <v>210</v>
      </c>
      <c r="B1" s="35" t="s">
        <v>211</v>
      </c>
      <c r="C1" s="35" t="s">
        <v>212</v>
      </c>
      <c r="D1" s="35" t="s">
        <v>136</v>
      </c>
      <c r="E1" s="35" t="s">
        <v>213</v>
      </c>
    </row>
    <row r="2" spans="1:5" ht="13.95" customHeight="1" x14ac:dyDescent="0.25">
      <c r="A2" s="25" t="s">
        <v>214</v>
      </c>
      <c r="B2" s="25">
        <v>0.9</v>
      </c>
      <c r="C2" s="71">
        <v>0.09</v>
      </c>
      <c r="D2" s="71">
        <v>0.8</v>
      </c>
      <c r="E2" s="71">
        <f t="shared" ref="E2:E10" si="0">C2*D2</f>
        <v>7.1999999999999995E-2</v>
      </c>
    </row>
    <row r="3" spans="1:5" ht="13.95" customHeight="1" x14ac:dyDescent="0.25">
      <c r="A3" s="25" t="s">
        <v>215</v>
      </c>
      <c r="B3" s="25">
        <v>1</v>
      </c>
      <c r="C3" s="71">
        <v>0.02</v>
      </c>
      <c r="D3" s="71">
        <v>1.9</v>
      </c>
      <c r="E3" s="71">
        <f t="shared" si="0"/>
        <v>3.7999999999999999E-2</v>
      </c>
    </row>
    <row r="4" spans="1:5" ht="13.95" customHeight="1" x14ac:dyDescent="0.25">
      <c r="A4" s="25" t="s">
        <v>216</v>
      </c>
      <c r="B4" s="25">
        <v>1</v>
      </c>
      <c r="C4" s="71">
        <v>0.08</v>
      </c>
      <c r="D4" s="71">
        <v>2</v>
      </c>
      <c r="E4" s="71">
        <f t="shared" si="0"/>
        <v>0.16</v>
      </c>
    </row>
    <row r="5" spans="1:5" ht="13.95" customHeight="1" x14ac:dyDescent="0.25">
      <c r="A5" s="25" t="s">
        <v>217</v>
      </c>
      <c r="B5" s="25">
        <v>1</v>
      </c>
      <c r="C5" s="71">
        <v>0.18</v>
      </c>
      <c r="D5" s="71">
        <v>0.7</v>
      </c>
      <c r="E5" s="71">
        <f t="shared" si="0"/>
        <v>0.126</v>
      </c>
    </row>
    <row r="6" spans="1:5" ht="13.95" customHeight="1" x14ac:dyDescent="0.25">
      <c r="A6" s="25" t="s">
        <v>218</v>
      </c>
      <c r="B6" s="25">
        <v>1</v>
      </c>
      <c r="C6" s="71">
        <v>0.02</v>
      </c>
      <c r="D6" s="71">
        <v>0.7</v>
      </c>
      <c r="E6" s="71">
        <f t="shared" si="0"/>
        <v>1.3999999999999999E-2</v>
      </c>
    </row>
    <row r="7" spans="1:5" ht="13.95" customHeight="1" x14ac:dyDescent="0.25">
      <c r="A7" s="25" t="s">
        <v>219</v>
      </c>
      <c r="B7" s="25">
        <v>0.93</v>
      </c>
      <c r="C7" s="71">
        <v>0.45</v>
      </c>
      <c r="D7" s="71">
        <v>0.9</v>
      </c>
      <c r="E7" s="71">
        <f t="shared" si="0"/>
        <v>0.40500000000000003</v>
      </c>
    </row>
    <row r="8" spans="1:5" ht="13.95" customHeight="1" x14ac:dyDescent="0.25">
      <c r="A8" s="25" t="s">
        <v>220</v>
      </c>
      <c r="B8" s="25">
        <v>0.5</v>
      </c>
      <c r="C8" s="71">
        <v>0.03</v>
      </c>
      <c r="D8" s="71">
        <v>0</v>
      </c>
      <c r="E8" s="71">
        <f t="shared" si="0"/>
        <v>0</v>
      </c>
    </row>
    <row r="9" spans="1:5" ht="13.95" customHeight="1" x14ac:dyDescent="0.25">
      <c r="A9" s="25" t="s">
        <v>221</v>
      </c>
      <c r="B9" s="25">
        <v>0.5</v>
      </c>
      <c r="C9" s="71">
        <v>0.11</v>
      </c>
      <c r="D9" s="71">
        <v>0</v>
      </c>
      <c r="E9" s="71">
        <f t="shared" si="0"/>
        <v>0</v>
      </c>
    </row>
    <row r="10" spans="1:5" ht="13.95" customHeight="1" x14ac:dyDescent="0.25">
      <c r="A10" s="25" t="s">
        <v>222</v>
      </c>
      <c r="B10" s="25">
        <v>0.98</v>
      </c>
      <c r="C10" s="71">
        <v>0.01</v>
      </c>
      <c r="D10" s="71">
        <v>0.6</v>
      </c>
      <c r="E10" s="71">
        <f t="shared" si="0"/>
        <v>6.0000000000000001E-3</v>
      </c>
    </row>
  </sheetData>
  <sheetProtection algorithmName="SHA-512" hashValue="HNCmG9TLSSjuI01taCD6UxS8tk0NXdHhMnv/+6bSns5Gb+8Id2SBfnGPjZRACdg1ya7evXIh57z3rZITRhggFw==" saltValue="jeNQ4uPD7tdrcA8bX8QoX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21875" defaultRowHeight="15.75" customHeight="1" x14ac:dyDescent="0.3"/>
  <cols>
    <col min="1" max="1" width="22.21875" style="63" bestFit="1" customWidth="1"/>
    <col min="2" max="2" width="58.77734375" style="63" bestFit="1" customWidth="1"/>
    <col min="3" max="3" width="9.44140625" style="63" bestFit="1" customWidth="1"/>
    <col min="4" max="4" width="11.21875" style="63" bestFit="1" customWidth="1"/>
    <col min="5" max="5" width="12" style="63" bestFit="1" customWidth="1"/>
    <col min="6" max="7" width="13.21875" style="63" bestFit="1" customWidth="1"/>
    <col min="8" max="11" width="15.21875" style="63" bestFit="1" customWidth="1"/>
    <col min="12" max="15" width="16.77734375" style="63" bestFit="1" customWidth="1"/>
    <col min="16" max="17" width="16.21875" style="63" customWidth="1"/>
    <col min="18" max="16384" width="16.21875" style="63"/>
  </cols>
  <sheetData>
    <row r="1" spans="1:15" ht="15.75" customHeight="1" x14ac:dyDescent="0.3">
      <c r="A1" s="35" t="s">
        <v>205</v>
      </c>
      <c r="B1" s="1" t="s">
        <v>156</v>
      </c>
      <c r="C1" s="35" t="s">
        <v>67</v>
      </c>
      <c r="D1" s="35" t="s">
        <v>77</v>
      </c>
      <c r="E1" s="35" t="s">
        <v>78</v>
      </c>
      <c r="F1" s="35" t="s">
        <v>79</v>
      </c>
      <c r="G1" s="35" t="s">
        <v>80</v>
      </c>
      <c r="H1" s="35" t="s">
        <v>112</v>
      </c>
      <c r="I1" s="35" t="s">
        <v>113</v>
      </c>
      <c r="J1" s="35" t="s">
        <v>114</v>
      </c>
      <c r="K1" s="35" t="s">
        <v>115</v>
      </c>
      <c r="L1" s="35" t="s">
        <v>58</v>
      </c>
      <c r="M1" s="35" t="s">
        <v>59</v>
      </c>
      <c r="N1" s="35" t="s">
        <v>60</v>
      </c>
      <c r="O1" s="35" t="s">
        <v>61</v>
      </c>
    </row>
    <row r="2" spans="1:15" ht="15.75" customHeight="1" x14ac:dyDescent="0.3">
      <c r="A2" s="35" t="s">
        <v>76</v>
      </c>
      <c r="B2" s="6" t="s">
        <v>168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">
      <c r="B3" s="6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">
      <c r="B4" s="6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">
      <c r="B5" s="6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">
      <c r="B6" s="6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">
      <c r="B7" s="6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">
      <c r="B8" s="6" t="s">
        <v>183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">
      <c r="B9" s="6" t="s">
        <v>187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">
      <c r="B10" s="6" t="s">
        <v>189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">
      <c r="B11" s="6" t="s">
        <v>190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">
      <c r="B12" s="6" t="s">
        <v>191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">
      <c r="B13" s="6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">
      <c r="B14" s="6" t="s">
        <v>192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">
      <c r="B15" s="6" t="s">
        <v>198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">
      <c r="B16" s="6" t="s">
        <v>199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">
      <c r="B17" s="6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">
      <c r="A18" s="35" t="s">
        <v>90</v>
      </c>
      <c r="B18" s="6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">
      <c r="A19" s="35"/>
      <c r="B19" s="6" t="s">
        <v>167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">
      <c r="B20" s="6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">
      <c r="B21" s="6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">
      <c r="B22" s="61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">
      <c r="B23" s="6" t="s">
        <v>185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">
      <c r="B24" s="6" t="s">
        <v>186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">
      <c r="B25" s="6" t="s">
        <v>188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">
      <c r="B26" s="6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2" customHeight="1" x14ac:dyDescent="0.3">
      <c r="A27" s="35" t="s">
        <v>64</v>
      </c>
      <c r="B27" s="6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2"/>
    </row>
    <row r="28" spans="1:16" ht="15.75" customHeight="1" x14ac:dyDescent="0.3">
      <c r="B28" s="27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">
      <c r="A29" s="35"/>
      <c r="B29" s="27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">
      <c r="B30" s="27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">
      <c r="B31" s="27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">
      <c r="B32" s="6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">
      <c r="A33" s="35" t="s">
        <v>206</v>
      </c>
      <c r="B33" s="6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">
      <c r="B34" s="6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">
      <c r="B35" s="6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">
      <c r="B36" s="6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">
      <c r="B37" s="6" t="s">
        <v>184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">
      <c r="B38" s="6" t="s">
        <v>193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">
      <c r="B39" s="6" t="s">
        <v>194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">
      <c r="B40" s="6" t="s">
        <v>195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">
      <c r="B41" s="6" t="s">
        <v>196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">
      <c r="B42" s="6" t="s">
        <v>197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rrQqqmreceWMvs0InUdgr8kVIMEehDQnJk4daColgNGN53Qd0zVe8MYfQEq1SSw8NNbLBFMKZsdGnKRHHwQTSg==" saltValue="9R1J/Ey8OQ24JpeKzGZmT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77734375" style="71" bestFit="1" customWidth="1"/>
    <col min="2" max="3" width="8.77734375" style="71" bestFit="1" customWidth="1"/>
    <col min="4" max="4" width="18.21875" style="71" bestFit="1" customWidth="1"/>
    <col min="5" max="5" width="17.44140625" style="71" bestFit="1" customWidth="1"/>
    <col min="6" max="6" width="13.5546875" style="71" bestFit="1" customWidth="1"/>
    <col min="7" max="7" width="9.77734375" style="71" bestFit="1" customWidth="1"/>
    <col min="8" max="8" width="8.77734375" style="71" bestFit="1" customWidth="1"/>
    <col min="9" max="9" width="14.77734375" style="71" bestFit="1" customWidth="1"/>
    <col min="10" max="10" width="15.21875" style="71" bestFit="1" customWidth="1"/>
    <col min="11" max="12" width="12.77734375" style="71" customWidth="1"/>
    <col min="13" max="16384" width="12.77734375" style="71"/>
  </cols>
  <sheetData>
    <row r="1" spans="1:11" x14ac:dyDescent="0.25">
      <c r="A1" s="35" t="s">
        <v>156</v>
      </c>
      <c r="B1" s="71" t="s">
        <v>223</v>
      </c>
      <c r="C1" s="71" t="s">
        <v>111</v>
      </c>
      <c r="D1" s="71" t="s">
        <v>224</v>
      </c>
      <c r="E1" s="71" t="s">
        <v>225</v>
      </c>
      <c r="F1" s="71" t="s">
        <v>118</v>
      </c>
      <c r="G1" s="71" t="s">
        <v>81</v>
      </c>
      <c r="H1" s="71" t="s">
        <v>32</v>
      </c>
      <c r="I1" s="71" t="s">
        <v>226</v>
      </c>
      <c r="J1" s="71" t="s">
        <v>25</v>
      </c>
      <c r="K1" s="71" t="s">
        <v>57</v>
      </c>
    </row>
    <row r="2" spans="1:11" x14ac:dyDescent="0.25">
      <c r="A2" s="6" t="s">
        <v>165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6" t="s">
        <v>167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6" t="s">
        <v>168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6" t="s">
        <v>169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6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6" t="s">
        <v>171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6" t="s">
        <v>172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6" t="s">
        <v>173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27" t="s">
        <v>174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27" t="s">
        <v>175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27" t="s">
        <v>176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27" t="s">
        <v>177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6" t="s">
        <v>178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6" t="s">
        <v>179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6" t="s">
        <v>180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6" t="s">
        <v>181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6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6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6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6" t="s">
        <v>182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6" t="s">
        <v>183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6" t="s">
        <v>184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6" t="s">
        <v>185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6" t="s">
        <v>186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6" t="s">
        <v>187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6" t="s">
        <v>188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6" t="s">
        <v>189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6" t="s">
        <v>190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6" t="s">
        <v>191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6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6" t="s">
        <v>192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6" t="s">
        <v>193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6" t="s">
        <v>194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6" t="s">
        <v>195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6" t="s">
        <v>196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6" t="s">
        <v>197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6" t="s">
        <v>198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6" t="s">
        <v>199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uMch208/Ytq6TtP/fXaRTRQMOdnGUf5BDrITohsafizwq70SsmxW95JdD5az7YL/hsYB/3a9K+psOSbxY7BnnA==" saltValue="xRGbfLAH9N2lHE7iWpSs/g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77734375" style="71" bestFit="1" customWidth="1"/>
    <col min="2" max="3" width="8.77734375" style="71" bestFit="1" customWidth="1"/>
    <col min="4" max="4" width="18.21875" style="71" bestFit="1" customWidth="1"/>
    <col min="5" max="5" width="17.44140625" style="71" bestFit="1" customWidth="1"/>
    <col min="6" max="6" width="13.5546875" style="71" bestFit="1" customWidth="1"/>
    <col min="7" max="7" width="9.77734375" style="71" bestFit="1" customWidth="1"/>
    <col min="8" max="8" width="8.77734375" style="71" bestFit="1" customWidth="1"/>
    <col min="9" max="9" width="14.77734375" style="71" bestFit="1" customWidth="1"/>
    <col min="10" max="10" width="15.21875" style="71" bestFit="1" customWidth="1"/>
    <col min="11" max="12" width="12.77734375" style="71" customWidth="1"/>
    <col min="13" max="16384" width="12.77734375" style="71"/>
  </cols>
  <sheetData>
    <row r="1" spans="1:11" x14ac:dyDescent="0.25">
      <c r="A1" s="35" t="s">
        <v>227</v>
      </c>
      <c r="B1" s="71" t="s">
        <v>223</v>
      </c>
      <c r="C1" s="71" t="s">
        <v>111</v>
      </c>
      <c r="D1" s="71" t="s">
        <v>224</v>
      </c>
      <c r="E1" s="71" t="s">
        <v>225</v>
      </c>
      <c r="F1" s="71" t="s">
        <v>118</v>
      </c>
      <c r="G1" s="71" t="s">
        <v>81</v>
      </c>
      <c r="H1" s="71" t="s">
        <v>32</v>
      </c>
      <c r="I1" s="71" t="s">
        <v>226</v>
      </c>
      <c r="J1" s="71" t="s">
        <v>25</v>
      </c>
      <c r="K1" s="71" t="s">
        <v>57</v>
      </c>
    </row>
    <row r="2" spans="1:11" x14ac:dyDescent="0.25">
      <c r="A2" s="71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71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71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71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71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71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71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71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71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71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71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71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71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N/Yv8ZLe2umFZimt3GJYSKSMj/zETmwSZcd0OGgh7LDig5ecIpj+TndnB0YpJgktCOBFNhBovWlpvobImjoKDg==" saltValue="qvpEviPzc7Pu9AVWx2G2t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12" sqref="B12"/>
    </sheetView>
  </sheetViews>
  <sheetFormatPr defaultColWidth="14.44140625" defaultRowHeight="15.75" customHeight="1" x14ac:dyDescent="0.25"/>
  <cols>
    <col min="1" max="1" width="8.44140625" style="71" customWidth="1"/>
    <col min="2" max="9" width="16.77734375" style="71" customWidth="1"/>
    <col min="10" max="11" width="14.44140625" style="71" customWidth="1"/>
    <col min="12" max="16384" width="14.44140625" style="71"/>
  </cols>
  <sheetData>
    <row r="1" spans="1:9" s="12" customFormat="1" ht="30" customHeight="1" x14ac:dyDescent="0.25">
      <c r="A1" s="22" t="s">
        <v>56</v>
      </c>
      <c r="B1" s="16" t="s">
        <v>57</v>
      </c>
      <c r="C1" s="14" t="s">
        <v>58</v>
      </c>
      <c r="D1" s="14" t="s">
        <v>59</v>
      </c>
      <c r="E1" s="14" t="s">
        <v>60</v>
      </c>
      <c r="F1" s="14" t="s">
        <v>61</v>
      </c>
      <c r="G1" s="14" t="s">
        <v>62</v>
      </c>
      <c r="H1" s="14" t="s">
        <v>63</v>
      </c>
      <c r="I1" s="14" t="s">
        <v>64</v>
      </c>
    </row>
    <row r="2" spans="1:9" ht="15.75" customHeight="1" x14ac:dyDescent="0.25">
      <c r="A2" s="6">
        <f>start_year</f>
        <v>2021</v>
      </c>
      <c r="B2" s="48">
        <v>172641.51459999999</v>
      </c>
      <c r="C2" s="49">
        <v>299000</v>
      </c>
      <c r="D2" s="49">
        <v>449000</v>
      </c>
      <c r="E2" s="49">
        <v>283000</v>
      </c>
      <c r="F2" s="49">
        <v>188000</v>
      </c>
      <c r="G2" s="13">
        <f t="shared" ref="G2:G11" si="0">C2+D2+E2+F2</f>
        <v>1219000</v>
      </c>
      <c r="H2" s="13">
        <f t="shared" ref="H2:H11" si="1">(B2 + stillbirth*B2/(1000-stillbirth))/(1-abortion)</f>
        <v>202216.26397235613</v>
      </c>
      <c r="I2" s="13">
        <f t="shared" ref="I2:I11" si="2">G2-H2</f>
        <v>1016783.7360276439</v>
      </c>
    </row>
    <row r="3" spans="1:9" ht="15.75" customHeight="1" x14ac:dyDescent="0.25">
      <c r="A3" s="6">
        <f t="shared" ref="A3:A40" si="3">IF($A$2+ROW(A3)-2&lt;=end_year,A2+1,"")</f>
        <v>2022</v>
      </c>
      <c r="B3" s="48">
        <v>175470.2648</v>
      </c>
      <c r="C3" s="49">
        <v>305000</v>
      </c>
      <c r="D3" s="49">
        <v>467000</v>
      </c>
      <c r="E3" s="49">
        <v>292000</v>
      </c>
      <c r="F3" s="49">
        <v>194000</v>
      </c>
      <c r="G3" s="13">
        <f t="shared" si="0"/>
        <v>1258000</v>
      </c>
      <c r="H3" s="13">
        <f t="shared" si="1"/>
        <v>205529.59969279621</v>
      </c>
      <c r="I3" s="13">
        <f t="shared" si="2"/>
        <v>1052470.4003072039</v>
      </c>
    </row>
    <row r="4" spans="1:9" ht="15.75" customHeight="1" x14ac:dyDescent="0.25">
      <c r="A4" s="6">
        <f t="shared" si="3"/>
        <v>2023</v>
      </c>
      <c r="B4" s="48">
        <v>178498.12479999999</v>
      </c>
      <c r="C4" s="49">
        <v>310000</v>
      </c>
      <c r="D4" s="49">
        <v>486000</v>
      </c>
      <c r="E4" s="49">
        <v>301000</v>
      </c>
      <c r="F4" s="49">
        <v>200000</v>
      </c>
      <c r="G4" s="13">
        <f t="shared" si="0"/>
        <v>1297000</v>
      </c>
      <c r="H4" s="13">
        <f t="shared" si="1"/>
        <v>209076.15417275403</v>
      </c>
      <c r="I4" s="13">
        <f t="shared" si="2"/>
        <v>1087923.8458272461</v>
      </c>
    </row>
    <row r="5" spans="1:9" ht="15.75" customHeight="1" x14ac:dyDescent="0.25">
      <c r="A5" s="6">
        <f t="shared" si="3"/>
        <v>2024</v>
      </c>
      <c r="B5" s="48">
        <v>181586.0045999999</v>
      </c>
      <c r="C5" s="49">
        <v>314000</v>
      </c>
      <c r="D5" s="49">
        <v>505000</v>
      </c>
      <c r="E5" s="49">
        <v>311000</v>
      </c>
      <c r="F5" s="49">
        <v>207000</v>
      </c>
      <c r="G5" s="13">
        <f t="shared" si="0"/>
        <v>1337000</v>
      </c>
      <c r="H5" s="13">
        <f t="shared" si="1"/>
        <v>212693.01028177526</v>
      </c>
      <c r="I5" s="13">
        <f t="shared" si="2"/>
        <v>1124306.9897182249</v>
      </c>
    </row>
    <row r="6" spans="1:9" ht="15.75" customHeight="1" x14ac:dyDescent="0.25">
      <c r="A6" s="6">
        <f t="shared" si="3"/>
        <v>2025</v>
      </c>
      <c r="B6" s="48">
        <v>184732.29500000001</v>
      </c>
      <c r="C6" s="49">
        <v>319000</v>
      </c>
      <c r="D6" s="49">
        <v>523000</v>
      </c>
      <c r="E6" s="49">
        <v>324000</v>
      </c>
      <c r="F6" s="49">
        <v>213000</v>
      </c>
      <c r="G6" s="13">
        <f t="shared" si="0"/>
        <v>1379000</v>
      </c>
      <c r="H6" s="13">
        <f t="shared" si="1"/>
        <v>216378.28315217508</v>
      </c>
      <c r="I6" s="13">
        <f t="shared" si="2"/>
        <v>1162621.7168478249</v>
      </c>
    </row>
    <row r="7" spans="1:9" ht="15.75" customHeight="1" x14ac:dyDescent="0.25">
      <c r="A7" s="6">
        <f t="shared" si="3"/>
        <v>2026</v>
      </c>
      <c r="B7" s="48">
        <v>186966.78479999999</v>
      </c>
      <c r="C7" s="49">
        <v>323000</v>
      </c>
      <c r="D7" s="49">
        <v>538000</v>
      </c>
      <c r="E7" s="49">
        <v>336000</v>
      </c>
      <c r="F7" s="49">
        <v>221000</v>
      </c>
      <c r="G7" s="13">
        <f t="shared" si="0"/>
        <v>1418000</v>
      </c>
      <c r="H7" s="13">
        <f t="shared" si="1"/>
        <v>218995.55733612351</v>
      </c>
      <c r="I7" s="13">
        <f t="shared" si="2"/>
        <v>1199004.4426638766</v>
      </c>
    </row>
    <row r="8" spans="1:9" ht="15.75" customHeight="1" x14ac:dyDescent="0.25">
      <c r="A8" s="6">
        <f t="shared" si="3"/>
        <v>2027</v>
      </c>
      <c r="B8" s="48">
        <v>189148.5796</v>
      </c>
      <c r="C8" s="49">
        <v>326000</v>
      </c>
      <c r="D8" s="49">
        <v>552000</v>
      </c>
      <c r="E8" s="49">
        <v>351000</v>
      </c>
      <c r="F8" s="49">
        <v>227000</v>
      </c>
      <c r="G8" s="13">
        <f t="shared" si="0"/>
        <v>1456000</v>
      </c>
      <c r="H8" s="13">
        <f t="shared" si="1"/>
        <v>221551.1094826193</v>
      </c>
      <c r="I8" s="13">
        <f t="shared" si="2"/>
        <v>1234448.8905173808</v>
      </c>
    </row>
    <row r="9" spans="1:9" ht="15.75" customHeight="1" x14ac:dyDescent="0.25">
      <c r="A9" s="6">
        <f t="shared" si="3"/>
        <v>2028</v>
      </c>
      <c r="B9" s="48">
        <v>191276.64319999999</v>
      </c>
      <c r="C9" s="49">
        <v>330000</v>
      </c>
      <c r="D9" s="49">
        <v>566000</v>
      </c>
      <c r="E9" s="49">
        <v>367000</v>
      </c>
      <c r="F9" s="49">
        <v>235000</v>
      </c>
      <c r="G9" s="13">
        <f t="shared" si="0"/>
        <v>1498000</v>
      </c>
      <c r="H9" s="13">
        <f t="shared" si="1"/>
        <v>224043.72588305236</v>
      </c>
      <c r="I9" s="13">
        <f t="shared" si="2"/>
        <v>1273956.2741169475</v>
      </c>
    </row>
    <row r="10" spans="1:9" ht="15.75" customHeight="1" x14ac:dyDescent="0.25">
      <c r="A10" s="6">
        <f t="shared" si="3"/>
        <v>2029</v>
      </c>
      <c r="B10" s="48">
        <v>193414.48620000001</v>
      </c>
      <c r="C10" s="49">
        <v>334000</v>
      </c>
      <c r="D10" s="49">
        <v>580000</v>
      </c>
      <c r="E10" s="49">
        <v>384000</v>
      </c>
      <c r="F10" s="49">
        <v>242000</v>
      </c>
      <c r="G10" s="13">
        <f t="shared" si="0"/>
        <v>1540000</v>
      </c>
      <c r="H10" s="13">
        <f t="shared" si="1"/>
        <v>226547.79696596129</v>
      </c>
      <c r="I10" s="13">
        <f t="shared" si="2"/>
        <v>1313452.2030340387</v>
      </c>
    </row>
    <row r="11" spans="1:9" ht="15.75" customHeight="1" x14ac:dyDescent="0.25">
      <c r="A11" s="6">
        <f t="shared" si="3"/>
        <v>2030</v>
      </c>
      <c r="B11" s="48">
        <v>195527.07199999999</v>
      </c>
      <c r="C11" s="49">
        <v>337000</v>
      </c>
      <c r="D11" s="49">
        <v>592000</v>
      </c>
      <c r="E11" s="49">
        <v>401000</v>
      </c>
      <c r="F11" s="49">
        <v>250000</v>
      </c>
      <c r="G11" s="13">
        <f t="shared" si="0"/>
        <v>1580000</v>
      </c>
      <c r="H11" s="13">
        <f t="shared" si="1"/>
        <v>229022.28410647807</v>
      </c>
      <c r="I11" s="13">
        <f t="shared" si="2"/>
        <v>1350977.7158935219</v>
      </c>
    </row>
    <row r="12" spans="1:9" ht="15.75" customHeight="1" x14ac:dyDescent="0.25">
      <c r="A12" s="6" t="str">
        <f t="shared" si="3"/>
        <v/>
      </c>
      <c r="B12" s="48"/>
      <c r="C12" s="49"/>
      <c r="D12" s="49"/>
      <c r="E12" s="49"/>
      <c r="F12" s="49"/>
      <c r="G12" s="13"/>
      <c r="H12" s="13"/>
      <c r="I12" s="13"/>
    </row>
    <row r="13" spans="1:9" ht="15.75" customHeight="1" x14ac:dyDescent="0.25">
      <c r="A13" s="6" t="str">
        <f t="shared" si="3"/>
        <v/>
      </c>
      <c r="B13" s="48"/>
      <c r="C13" s="49"/>
      <c r="D13" s="49"/>
      <c r="E13" s="49"/>
      <c r="F13" s="49"/>
      <c r="G13" s="13"/>
      <c r="H13" s="13"/>
      <c r="I13" s="13"/>
    </row>
    <row r="14" spans="1:9" ht="15.75" customHeight="1" x14ac:dyDescent="0.25">
      <c r="A14" s="6" t="str">
        <f t="shared" si="3"/>
        <v/>
      </c>
      <c r="B14" s="48"/>
      <c r="C14" s="49"/>
      <c r="D14" s="49"/>
      <c r="E14" s="49"/>
      <c r="F14" s="49"/>
      <c r="G14" s="13"/>
      <c r="H14" s="13"/>
      <c r="I14" s="13"/>
    </row>
    <row r="15" spans="1:9" ht="15.75" customHeight="1" x14ac:dyDescent="0.25">
      <c r="A15" s="6" t="str">
        <f t="shared" si="3"/>
        <v/>
      </c>
      <c r="B15" s="48"/>
      <c r="C15" s="49"/>
      <c r="D15" s="49"/>
      <c r="E15" s="49"/>
      <c r="F15" s="49"/>
      <c r="G15" s="13"/>
      <c r="H15" s="13"/>
      <c r="I15" s="13"/>
    </row>
    <row r="16" spans="1:9" ht="15.75" customHeight="1" x14ac:dyDescent="0.25">
      <c r="A16" s="6" t="str">
        <f t="shared" si="3"/>
        <v/>
      </c>
      <c r="B16" s="48"/>
      <c r="C16" s="49"/>
      <c r="D16" s="49"/>
      <c r="E16" s="49"/>
      <c r="F16" s="49"/>
      <c r="G16" s="13"/>
      <c r="H16" s="13"/>
      <c r="I16" s="13"/>
    </row>
    <row r="17" spans="1:9" ht="15.75" customHeight="1" x14ac:dyDescent="0.25">
      <c r="A17" s="6" t="str">
        <f t="shared" si="3"/>
        <v/>
      </c>
      <c r="B17" s="48"/>
      <c r="C17" s="49"/>
      <c r="E17" s="49"/>
      <c r="F17" s="49"/>
      <c r="G17" s="13"/>
      <c r="H17" s="13"/>
      <c r="I17" s="13"/>
    </row>
    <row r="18" spans="1:9" ht="15.75" customHeight="1" x14ac:dyDescent="0.25">
      <c r="A18" s="6" t="str">
        <f t="shared" si="3"/>
        <v/>
      </c>
      <c r="B18" s="48"/>
      <c r="C18" s="49"/>
      <c r="D18" s="49"/>
      <c r="E18" s="49"/>
      <c r="F18" s="49"/>
      <c r="G18" s="13"/>
      <c r="H18" s="13"/>
      <c r="I18" s="13"/>
    </row>
    <row r="19" spans="1:9" ht="15.75" customHeight="1" x14ac:dyDescent="0.25">
      <c r="A19" s="6" t="str">
        <f t="shared" si="3"/>
        <v/>
      </c>
      <c r="B19" s="48"/>
      <c r="C19" s="49"/>
      <c r="D19" s="49"/>
      <c r="E19" s="49"/>
      <c r="F19" s="49"/>
      <c r="G19" s="13"/>
      <c r="H19" s="13"/>
      <c r="I19" s="13"/>
    </row>
    <row r="20" spans="1:9" ht="15.75" customHeight="1" x14ac:dyDescent="0.25">
      <c r="A20" s="6" t="str">
        <f t="shared" si="3"/>
        <v/>
      </c>
      <c r="B20" s="48"/>
      <c r="C20" s="49"/>
      <c r="D20" s="49"/>
      <c r="E20" s="49"/>
      <c r="F20" s="49"/>
      <c r="G20" s="13"/>
      <c r="H20" s="13"/>
      <c r="I20" s="13"/>
    </row>
    <row r="21" spans="1:9" ht="15.75" customHeight="1" x14ac:dyDescent="0.25">
      <c r="A21" s="6" t="str">
        <f t="shared" si="3"/>
        <v/>
      </c>
      <c r="B21" s="48"/>
      <c r="C21" s="49"/>
      <c r="D21" s="49"/>
      <c r="E21" s="49"/>
      <c r="F21" s="49"/>
      <c r="G21" s="13"/>
      <c r="H21" s="13"/>
      <c r="I21" s="13"/>
    </row>
    <row r="22" spans="1:9" ht="15.75" customHeight="1" x14ac:dyDescent="0.25">
      <c r="A22" s="6" t="str">
        <f t="shared" si="3"/>
        <v/>
      </c>
      <c r="B22" s="48"/>
      <c r="C22" s="49"/>
      <c r="D22" s="49"/>
      <c r="E22" s="49"/>
      <c r="F22" s="49"/>
      <c r="G22" s="13"/>
      <c r="H22" s="13"/>
      <c r="I22" s="13"/>
    </row>
    <row r="23" spans="1:9" ht="15.75" customHeight="1" x14ac:dyDescent="0.25">
      <c r="A23" s="6" t="str">
        <f t="shared" si="3"/>
        <v/>
      </c>
      <c r="B23" s="48"/>
      <c r="C23" s="49"/>
      <c r="D23" s="49"/>
      <c r="E23" s="49"/>
      <c r="F23" s="49"/>
      <c r="G23" s="13"/>
      <c r="H23" s="13"/>
      <c r="I23" s="13"/>
    </row>
    <row r="24" spans="1:9" ht="15.75" customHeight="1" x14ac:dyDescent="0.25">
      <c r="A24" s="6" t="str">
        <f t="shared" si="3"/>
        <v/>
      </c>
      <c r="B24" s="48"/>
      <c r="C24" s="49"/>
      <c r="D24" s="49"/>
      <c r="E24" s="49"/>
      <c r="F24" s="49"/>
      <c r="G24" s="13"/>
      <c r="H24" s="13"/>
      <c r="I24" s="13"/>
    </row>
    <row r="25" spans="1:9" ht="15.75" customHeight="1" x14ac:dyDescent="0.25">
      <c r="A25" s="6" t="str">
        <f t="shared" si="3"/>
        <v/>
      </c>
      <c r="B25" s="48"/>
      <c r="C25" s="49"/>
      <c r="D25" s="49"/>
      <c r="E25" s="49"/>
      <c r="F25" s="49"/>
      <c r="G25" s="13"/>
      <c r="H25" s="13"/>
      <c r="I25" s="13"/>
    </row>
    <row r="26" spans="1:9" ht="15.75" customHeight="1" x14ac:dyDescent="0.25">
      <c r="A26" s="6" t="str">
        <f t="shared" si="3"/>
        <v/>
      </c>
      <c r="B26" s="48"/>
      <c r="C26" s="49"/>
      <c r="D26" s="49"/>
      <c r="E26" s="49"/>
      <c r="F26" s="49"/>
      <c r="G26" s="13"/>
      <c r="H26" s="13"/>
      <c r="I26" s="13"/>
    </row>
    <row r="27" spans="1:9" ht="15.75" customHeight="1" x14ac:dyDescent="0.25">
      <c r="A27" s="6" t="str">
        <f t="shared" si="3"/>
        <v/>
      </c>
      <c r="B27" s="48"/>
      <c r="C27" s="49"/>
      <c r="D27" s="49"/>
      <c r="E27" s="49"/>
      <c r="F27" s="49"/>
      <c r="G27" s="13"/>
      <c r="H27" s="13"/>
      <c r="I27" s="13"/>
    </row>
    <row r="28" spans="1:9" ht="15.75" customHeight="1" x14ac:dyDescent="0.25">
      <c r="A28" s="6" t="str">
        <f t="shared" si="3"/>
        <v/>
      </c>
      <c r="B28" s="48"/>
      <c r="C28" s="49"/>
      <c r="D28" s="49"/>
      <c r="E28" s="49"/>
      <c r="F28" s="49"/>
      <c r="G28" s="13"/>
      <c r="H28" s="13"/>
      <c r="I28" s="13"/>
    </row>
    <row r="29" spans="1:9" ht="15.75" customHeight="1" x14ac:dyDescent="0.25">
      <c r="A29" s="6" t="str">
        <f t="shared" si="3"/>
        <v/>
      </c>
      <c r="B29" s="48"/>
      <c r="C29" s="49"/>
      <c r="D29" s="49"/>
      <c r="E29" s="49"/>
      <c r="F29" s="49"/>
      <c r="G29" s="13"/>
      <c r="H29" s="13"/>
      <c r="I29" s="13"/>
    </row>
    <row r="30" spans="1:9" ht="15.75" customHeight="1" x14ac:dyDescent="0.25">
      <c r="A30" s="6" t="str">
        <f t="shared" si="3"/>
        <v/>
      </c>
      <c r="B30" s="48"/>
      <c r="C30" s="49"/>
      <c r="D30" s="49"/>
      <c r="E30" s="49"/>
      <c r="F30" s="49"/>
      <c r="G30" s="13"/>
      <c r="H30" s="13"/>
      <c r="I30" s="13"/>
    </row>
    <row r="31" spans="1:9" ht="15.75" customHeight="1" x14ac:dyDescent="0.25">
      <c r="A31" s="6" t="str">
        <f t="shared" si="3"/>
        <v/>
      </c>
      <c r="B31" s="48"/>
      <c r="C31" s="49"/>
      <c r="D31" s="49"/>
      <c r="E31" s="49"/>
      <c r="F31" s="49"/>
      <c r="G31" s="13"/>
      <c r="H31" s="13"/>
      <c r="I31" s="13"/>
    </row>
    <row r="32" spans="1:9" ht="15.75" customHeight="1" x14ac:dyDescent="0.25">
      <c r="A32" s="6" t="str">
        <f t="shared" si="3"/>
        <v/>
      </c>
      <c r="B32" s="48"/>
      <c r="C32" s="49"/>
      <c r="D32" s="49"/>
      <c r="E32" s="49"/>
      <c r="F32" s="49"/>
      <c r="G32" s="13"/>
      <c r="H32" s="13"/>
      <c r="I32" s="13"/>
    </row>
    <row r="33" spans="1:9" ht="15.75" customHeight="1" x14ac:dyDescent="0.25">
      <c r="A33" s="6" t="str">
        <f t="shared" si="3"/>
        <v/>
      </c>
      <c r="B33" s="48"/>
      <c r="C33" s="49"/>
      <c r="D33" s="49"/>
      <c r="E33" s="49"/>
      <c r="F33" s="49"/>
      <c r="G33" s="13"/>
      <c r="H33" s="13"/>
      <c r="I33" s="13"/>
    </row>
    <row r="34" spans="1:9" ht="15.75" customHeight="1" x14ac:dyDescent="0.25">
      <c r="A34" s="6" t="str">
        <f t="shared" si="3"/>
        <v/>
      </c>
      <c r="B34" s="48"/>
      <c r="C34" s="49"/>
      <c r="D34" s="49"/>
      <c r="E34" s="49"/>
      <c r="F34" s="49"/>
      <c r="G34" s="13"/>
      <c r="H34" s="13"/>
      <c r="I34" s="13"/>
    </row>
    <row r="35" spans="1:9" ht="15.75" customHeight="1" x14ac:dyDescent="0.25">
      <c r="A35" s="6" t="str">
        <f t="shared" si="3"/>
        <v/>
      </c>
      <c r="B35" s="48"/>
      <c r="C35" s="49"/>
      <c r="D35" s="49"/>
      <c r="E35" s="49"/>
      <c r="F35" s="49"/>
      <c r="G35" s="13"/>
      <c r="H35" s="13"/>
      <c r="I35" s="13"/>
    </row>
    <row r="36" spans="1:9" ht="15.75" customHeight="1" x14ac:dyDescent="0.25">
      <c r="A36" s="6" t="str">
        <f t="shared" si="3"/>
        <v/>
      </c>
      <c r="B36" s="48"/>
      <c r="C36" s="49"/>
      <c r="D36" s="49"/>
      <c r="E36" s="49"/>
      <c r="F36" s="49"/>
      <c r="G36" s="13"/>
      <c r="H36" s="13"/>
      <c r="I36" s="13"/>
    </row>
    <row r="37" spans="1:9" ht="15.75" customHeight="1" x14ac:dyDescent="0.25">
      <c r="A37" s="6" t="str">
        <f t="shared" si="3"/>
        <v/>
      </c>
      <c r="B37" s="48"/>
      <c r="C37" s="49"/>
      <c r="D37" s="49"/>
      <c r="E37" s="49"/>
      <c r="F37" s="49"/>
      <c r="G37" s="13"/>
      <c r="H37" s="13"/>
      <c r="I37" s="13"/>
    </row>
    <row r="38" spans="1:9" ht="15.75" customHeight="1" x14ac:dyDescent="0.25">
      <c r="A38" s="6" t="str">
        <f t="shared" si="3"/>
        <v/>
      </c>
      <c r="B38" s="48"/>
      <c r="C38" s="49"/>
      <c r="D38" s="49"/>
      <c r="E38" s="49"/>
      <c r="F38" s="49"/>
      <c r="G38" s="13">
        <f>C38+D38+E38+F38</f>
        <v>0</v>
      </c>
      <c r="H38" s="13">
        <f>(B38 + stillbirth*B38/(1000-stillbirth))/(1-abortion)</f>
        <v>0</v>
      </c>
      <c r="I38" s="13">
        <f>G38-H38</f>
        <v>0</v>
      </c>
    </row>
    <row r="39" spans="1:9" ht="15.75" customHeight="1" x14ac:dyDescent="0.25">
      <c r="A39" s="6" t="str">
        <f t="shared" si="3"/>
        <v/>
      </c>
      <c r="B39" s="48"/>
      <c r="C39" s="49"/>
      <c r="D39" s="49"/>
      <c r="E39" s="49"/>
      <c r="F39" s="49"/>
      <c r="G39" s="13">
        <f>C39+D39+E39+F39</f>
        <v>0</v>
      </c>
      <c r="H39" s="13">
        <f>(B39 + stillbirth*B39/(1000-stillbirth))/(1-abortion)</f>
        <v>0</v>
      </c>
      <c r="I39" s="13">
        <f>G39-H39</f>
        <v>0</v>
      </c>
    </row>
    <row r="40" spans="1:9" ht="15.75" customHeight="1" x14ac:dyDescent="0.25">
      <c r="A40" s="6" t="str">
        <f t="shared" si="3"/>
        <v/>
      </c>
      <c r="B40" s="48"/>
      <c r="C40" s="49"/>
      <c r="D40" s="49"/>
      <c r="E40" s="49"/>
      <c r="F40" s="49"/>
      <c r="G40" s="13">
        <f>C40+D40+E40+F40</f>
        <v>0</v>
      </c>
      <c r="H40" s="13">
        <f>(B40 + stillbirth*B40/(1000-stillbirth))/(1-abortion)</f>
        <v>0</v>
      </c>
      <c r="I40" s="13">
        <f>G40-H40</f>
        <v>0</v>
      </c>
    </row>
  </sheetData>
  <sheetProtection algorithmName="SHA-512" hashValue="gMo0BZx2GdooUYmMFsulfjWBkz3hkpB2SSVEEpbaXs8OtIYTvv4ScGQ0O4q0Y7c5r46Ap2vtRhtvhvWe/GqlMA==" saltValue="/CrizAGVeuGVnLsh4O6amw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21875" style="71" customWidth="1"/>
    <col min="2" max="2" width="15" style="71" customWidth="1"/>
    <col min="3" max="3" width="14.77734375" style="71" customWidth="1"/>
    <col min="4" max="5" width="12.77734375" style="71" customWidth="1"/>
    <col min="6" max="16384" width="12.77734375" style="71"/>
  </cols>
  <sheetData>
    <row r="1" spans="1:10" x14ac:dyDescent="0.25">
      <c r="A1" s="35" t="s">
        <v>228</v>
      </c>
      <c r="B1" s="35" t="s">
        <v>144</v>
      </c>
      <c r="C1" s="35" t="s">
        <v>159</v>
      </c>
      <c r="D1" s="35" t="s">
        <v>67</v>
      </c>
      <c r="E1" s="35" t="s">
        <v>77</v>
      </c>
      <c r="F1" s="35" t="s">
        <v>78</v>
      </c>
      <c r="G1" s="35" t="s">
        <v>79</v>
      </c>
      <c r="H1" s="35" t="s">
        <v>80</v>
      </c>
    </row>
    <row r="2" spans="1:10" x14ac:dyDescent="0.25">
      <c r="A2" s="35" t="s">
        <v>229</v>
      </c>
      <c r="B2" s="105" t="s">
        <v>90</v>
      </c>
      <c r="C2" s="71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6"/>
      <c r="C3" s="71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6"/>
      <c r="C4" s="71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5" t="s">
        <v>67</v>
      </c>
      <c r="C5" s="71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6"/>
      <c r="C6" s="71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6"/>
      <c r="C7" s="71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5" t="s">
        <v>77</v>
      </c>
      <c r="C8" s="71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06"/>
      <c r="C9" s="71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06"/>
      <c r="C10" s="71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5" t="s">
        <v>78</v>
      </c>
      <c r="C11" s="71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06"/>
      <c r="C12" s="71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06"/>
      <c r="C13" s="71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5" t="s">
        <v>79</v>
      </c>
      <c r="C14" s="71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06"/>
      <c r="C15" s="71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06"/>
      <c r="C16" s="71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5">
      <c r="B17" s="101" t="s">
        <v>150</v>
      </c>
      <c r="C17" s="71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x14ac:dyDescent="0.25">
      <c r="A19" s="35" t="s">
        <v>230</v>
      </c>
      <c r="B19" s="105" t="s">
        <v>90</v>
      </c>
      <c r="C19" s="71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6"/>
      <c r="C20" s="71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6"/>
      <c r="C21" s="71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5" t="s">
        <v>67</v>
      </c>
      <c r="C22" s="71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6"/>
      <c r="C23" s="71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6"/>
      <c r="C24" s="71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5" t="s">
        <v>77</v>
      </c>
      <c r="C25" s="71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6"/>
      <c r="C26" s="71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6"/>
      <c r="C27" s="71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5" t="s">
        <v>78</v>
      </c>
      <c r="C28" s="71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6"/>
      <c r="C29" s="71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6"/>
      <c r="C30" s="71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5" t="s">
        <v>79</v>
      </c>
      <c r="C31" s="71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6"/>
      <c r="C32" s="71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6"/>
      <c r="C33" s="71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5">
      <c r="B34" s="101" t="s">
        <v>150</v>
      </c>
      <c r="C34" s="71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x14ac:dyDescent="0.25">
      <c r="A36" s="65" t="s">
        <v>231</v>
      </c>
      <c r="B36" s="105" t="s">
        <v>90</v>
      </c>
      <c r="C36" s="71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6"/>
      <c r="C37" s="71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6"/>
      <c r="C38" s="71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5" t="s">
        <v>67</v>
      </c>
      <c r="C39" s="71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6"/>
      <c r="C40" s="71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6"/>
      <c r="C41" s="71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5" t="s">
        <v>77</v>
      </c>
      <c r="C42" s="71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6"/>
      <c r="C43" s="71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6"/>
      <c r="C44" s="71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5" t="s">
        <v>78</v>
      </c>
      <c r="C45" s="71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6"/>
      <c r="C46" s="71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6"/>
      <c r="C47" s="71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5" t="s">
        <v>79</v>
      </c>
      <c r="C48" s="71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6"/>
      <c r="C49" s="71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6"/>
      <c r="C50" s="71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5">
      <c r="B51" s="101" t="s">
        <v>150</v>
      </c>
      <c r="C51" s="71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5">
      <c r="A53" s="92" t="s">
        <v>232</v>
      </c>
      <c r="B53" s="92"/>
      <c r="C53" s="92"/>
      <c r="D53" s="92"/>
      <c r="E53" s="92"/>
      <c r="F53" s="92"/>
      <c r="G53" s="92"/>
      <c r="H53" s="92"/>
    </row>
    <row r="54" spans="1:8" x14ac:dyDescent="0.25">
      <c r="A54" s="35" t="s">
        <v>228</v>
      </c>
      <c r="B54" s="35" t="s">
        <v>144</v>
      </c>
      <c r="C54" s="35" t="s">
        <v>159</v>
      </c>
      <c r="D54" s="35" t="s">
        <v>67</v>
      </c>
      <c r="E54" s="35" t="s">
        <v>77</v>
      </c>
      <c r="F54" s="35" t="s">
        <v>78</v>
      </c>
      <c r="G54" s="35" t="s">
        <v>79</v>
      </c>
      <c r="H54" s="35" t="s">
        <v>80</v>
      </c>
    </row>
    <row r="55" spans="1:8" x14ac:dyDescent="0.25">
      <c r="A55" s="35" t="s">
        <v>233</v>
      </c>
      <c r="B55" s="105" t="s">
        <v>90</v>
      </c>
      <c r="C55" s="71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06"/>
      <c r="C56" s="71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06"/>
      <c r="C57" s="71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05" t="s">
        <v>67</v>
      </c>
      <c r="C58" s="71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06"/>
      <c r="C59" s="71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06"/>
      <c r="C60" s="71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05" t="s">
        <v>77</v>
      </c>
      <c r="C61" s="71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06"/>
      <c r="C62" s="71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06"/>
      <c r="C63" s="71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05" t="s">
        <v>78</v>
      </c>
      <c r="C64" s="71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06"/>
      <c r="C65" s="71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06"/>
      <c r="C66" s="71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05" t="s">
        <v>79</v>
      </c>
      <c r="C67" s="71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06"/>
      <c r="C68" s="71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06"/>
      <c r="C69" s="71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5">
      <c r="B70" s="101" t="s">
        <v>150</v>
      </c>
      <c r="C70" s="71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x14ac:dyDescent="0.25">
      <c r="A72" s="35" t="s">
        <v>234</v>
      </c>
      <c r="B72" s="105" t="s">
        <v>90</v>
      </c>
      <c r="C72" s="71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06"/>
      <c r="C73" s="71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06"/>
      <c r="C74" s="71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05" t="s">
        <v>67</v>
      </c>
      <c r="C75" s="71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06"/>
      <c r="C76" s="71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06"/>
      <c r="C77" s="71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05" t="s">
        <v>77</v>
      </c>
      <c r="C78" s="71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06"/>
      <c r="C79" s="71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06"/>
      <c r="C80" s="71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05" t="s">
        <v>78</v>
      </c>
      <c r="C81" s="71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06"/>
      <c r="C82" s="71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06"/>
      <c r="C83" s="71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05" t="s">
        <v>79</v>
      </c>
      <c r="C84" s="71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06"/>
      <c r="C85" s="71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06"/>
      <c r="C86" s="71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5">
      <c r="B87" s="101" t="s">
        <v>150</v>
      </c>
      <c r="C87" s="71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x14ac:dyDescent="0.25">
      <c r="A89" s="65" t="s">
        <v>235</v>
      </c>
      <c r="B89" s="105" t="s">
        <v>90</v>
      </c>
      <c r="C89" s="71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06"/>
      <c r="C90" s="71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06"/>
      <c r="C91" s="71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05" t="s">
        <v>67</v>
      </c>
      <c r="C92" s="71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06"/>
      <c r="C93" s="71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06"/>
      <c r="C94" s="71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05" t="s">
        <v>77</v>
      </c>
      <c r="C95" s="71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06"/>
      <c r="C96" s="71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06"/>
      <c r="C97" s="71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05" t="s">
        <v>78</v>
      </c>
      <c r="C98" s="71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06"/>
      <c r="C99" s="71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06"/>
      <c r="C100" s="71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05" t="s">
        <v>79</v>
      </c>
      <c r="C101" s="71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06"/>
      <c r="C102" s="71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06"/>
      <c r="C103" s="71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5">
      <c r="B104" s="101" t="s">
        <v>150</v>
      </c>
      <c r="C104" s="71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5">
      <c r="A106" s="92" t="s">
        <v>236</v>
      </c>
      <c r="B106" s="92"/>
      <c r="C106" s="92"/>
      <c r="D106" s="92"/>
      <c r="E106" s="92"/>
      <c r="F106" s="92"/>
      <c r="G106" s="92"/>
      <c r="H106" s="92"/>
    </row>
    <row r="107" spans="1:8" x14ac:dyDescent="0.25">
      <c r="A107" s="35" t="s">
        <v>228</v>
      </c>
      <c r="B107" s="35" t="s">
        <v>144</v>
      </c>
      <c r="C107" s="35" t="s">
        <v>159</v>
      </c>
      <c r="D107" s="35" t="s">
        <v>67</v>
      </c>
      <c r="E107" s="35" t="s">
        <v>77</v>
      </c>
      <c r="F107" s="35" t="s">
        <v>78</v>
      </c>
      <c r="G107" s="35" t="s">
        <v>79</v>
      </c>
      <c r="H107" s="35" t="s">
        <v>80</v>
      </c>
    </row>
    <row r="108" spans="1:8" x14ac:dyDescent="0.25">
      <c r="A108" s="35" t="s">
        <v>237</v>
      </c>
      <c r="B108" s="105" t="s">
        <v>90</v>
      </c>
      <c r="C108" s="71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06"/>
      <c r="C109" s="71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06"/>
      <c r="C110" s="71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05" t="s">
        <v>67</v>
      </c>
      <c r="C111" s="71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06"/>
      <c r="C112" s="71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06"/>
      <c r="C113" s="71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05" t="s">
        <v>77</v>
      </c>
      <c r="C114" s="71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06"/>
      <c r="C115" s="71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06"/>
      <c r="C116" s="71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05" t="s">
        <v>78</v>
      </c>
      <c r="C117" s="71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06"/>
      <c r="C118" s="71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06"/>
      <c r="C119" s="71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05" t="s">
        <v>79</v>
      </c>
      <c r="C120" s="71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06"/>
      <c r="C121" s="71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06"/>
      <c r="C122" s="71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5">
      <c r="B123" s="101" t="s">
        <v>150</v>
      </c>
      <c r="C123" s="71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x14ac:dyDescent="0.25">
      <c r="A125" s="35" t="s">
        <v>238</v>
      </c>
      <c r="B125" s="105" t="s">
        <v>90</v>
      </c>
      <c r="C125" s="71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06"/>
      <c r="C126" s="71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06"/>
      <c r="C127" s="71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05" t="s">
        <v>67</v>
      </c>
      <c r="C128" s="71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06"/>
      <c r="C129" s="71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06"/>
      <c r="C130" s="71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05" t="s">
        <v>77</v>
      </c>
      <c r="C131" s="71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06"/>
      <c r="C132" s="71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06"/>
      <c r="C133" s="71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05" t="s">
        <v>78</v>
      </c>
      <c r="C134" s="71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06"/>
      <c r="C135" s="71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06"/>
      <c r="C136" s="71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05" t="s">
        <v>79</v>
      </c>
      <c r="C137" s="71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06"/>
      <c r="C138" s="71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06"/>
      <c r="C139" s="71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5">
      <c r="B140" s="101" t="s">
        <v>150</v>
      </c>
      <c r="C140" s="71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x14ac:dyDescent="0.25">
      <c r="A142" s="65" t="s">
        <v>239</v>
      </c>
      <c r="B142" s="105" t="s">
        <v>90</v>
      </c>
      <c r="C142" s="71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06"/>
      <c r="C143" s="71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06"/>
      <c r="C144" s="71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05" t="s">
        <v>67</v>
      </c>
      <c r="C145" s="71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06"/>
      <c r="C146" s="71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06"/>
      <c r="C147" s="71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05" t="s">
        <v>77</v>
      </c>
      <c r="C148" s="71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06"/>
      <c r="C149" s="71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06"/>
      <c r="C150" s="71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05" t="s">
        <v>78</v>
      </c>
      <c r="C151" s="71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06"/>
      <c r="C152" s="71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06"/>
      <c r="C153" s="71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05" t="s">
        <v>79</v>
      </c>
      <c r="C154" s="71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06"/>
      <c r="C155" s="71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06"/>
      <c r="C156" s="71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5">
      <c r="B157" s="101" t="s">
        <v>150</v>
      </c>
      <c r="C157" s="71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2rAo2t4NMhg0Rzx+9nzPMNtUj1StoxPT4+UXzXbRuJr67ugkR+s0kQbulAGFW8f6P2zLIyOy4rcY7B0JRvQb0Q==" saltValue="YAhSG3BPCIr1KPWWwZ+e/g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21875" defaultRowHeight="15.75" customHeight="1" x14ac:dyDescent="0.25"/>
  <cols>
    <col min="1" max="1" width="23.77734375" style="71" customWidth="1"/>
    <col min="2" max="2" width="34.21875" style="71" customWidth="1"/>
    <col min="3" max="3" width="11.21875" style="71" bestFit="1" customWidth="1"/>
    <col min="4" max="4" width="11.77734375" style="71" customWidth="1"/>
    <col min="5" max="6" width="15" style="71" customWidth="1"/>
    <col min="7" max="8" width="16.21875" style="71" customWidth="1"/>
    <col min="9" max="16384" width="16.21875" style="71"/>
  </cols>
  <sheetData>
    <row r="1" spans="1:6" s="74" customFormat="1" ht="18.75" customHeight="1" x14ac:dyDescent="0.25">
      <c r="A1" s="66" t="s">
        <v>240</v>
      </c>
    </row>
    <row r="2" spans="1:6" ht="15.75" customHeight="1" x14ac:dyDescent="0.25">
      <c r="B2" s="80"/>
      <c r="C2" s="22" t="s">
        <v>43</v>
      </c>
      <c r="D2" s="67" t="s">
        <v>42</v>
      </c>
      <c r="E2" s="67" t="s">
        <v>41</v>
      </c>
      <c r="F2" s="67" t="s">
        <v>40</v>
      </c>
    </row>
    <row r="3" spans="1:6" ht="15.75" customHeight="1" x14ac:dyDescent="0.25">
      <c r="A3" s="35" t="s">
        <v>241</v>
      </c>
      <c r="B3" s="10"/>
      <c r="C3" s="68"/>
      <c r="D3" s="69"/>
      <c r="E3" s="69"/>
      <c r="F3" s="69"/>
    </row>
    <row r="4" spans="1:6" ht="15.75" customHeight="1" x14ac:dyDescent="0.25">
      <c r="B4" s="6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6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6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6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0"/>
      <c r="D8" s="64"/>
      <c r="E8" s="64"/>
      <c r="F8" s="64"/>
    </row>
    <row r="9" spans="1:6" ht="15.75" customHeight="1" x14ac:dyDescent="0.25">
      <c r="A9" s="35" t="s">
        <v>242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0"/>
      <c r="D10" s="64"/>
      <c r="E10" s="64"/>
      <c r="F10" s="64"/>
    </row>
    <row r="11" spans="1:6" s="74" customFormat="1" ht="15" customHeight="1" x14ac:dyDescent="0.25">
      <c r="A11" s="66" t="s">
        <v>243</v>
      </c>
      <c r="C11" s="72"/>
      <c r="D11" s="73"/>
      <c r="E11" s="73"/>
      <c r="F11" s="73"/>
    </row>
    <row r="12" spans="1:6" ht="15.75" customHeight="1" x14ac:dyDescent="0.25">
      <c r="A12" s="35" t="s">
        <v>244</v>
      </c>
      <c r="C12" s="70"/>
      <c r="D12" s="64"/>
      <c r="E12" s="64"/>
      <c r="F12" s="64"/>
    </row>
    <row r="13" spans="1:6" ht="15.75" customHeight="1" x14ac:dyDescent="0.25">
      <c r="B13" s="27" t="s">
        <v>245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27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27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5">
      <c r="A16" s="35"/>
      <c r="B16" s="27"/>
      <c r="C16" s="75"/>
      <c r="D16" s="64"/>
      <c r="E16" s="64"/>
      <c r="F16" s="64"/>
    </row>
    <row r="17" spans="1:6" ht="15.75" customHeight="1" x14ac:dyDescent="0.25">
      <c r="A17" s="35" t="s">
        <v>246</v>
      </c>
      <c r="B17" s="10"/>
      <c r="C17" s="76"/>
      <c r="D17" s="77"/>
      <c r="E17" s="77"/>
      <c r="F17" s="77"/>
    </row>
    <row r="18" spans="1:6" ht="15.75" customHeight="1" x14ac:dyDescent="0.25">
      <c r="B18" s="6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6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6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6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6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6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6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6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27"/>
    </row>
    <row r="27" spans="1:6" ht="15.75" customHeight="1" x14ac:dyDescent="0.25">
      <c r="A27" s="92" t="s">
        <v>232</v>
      </c>
      <c r="B27" s="93"/>
      <c r="C27" s="94"/>
      <c r="D27" s="95"/>
      <c r="E27" s="95"/>
      <c r="F27" s="95"/>
    </row>
    <row r="28" spans="1:6" s="74" customFormat="1" ht="18.75" customHeight="1" x14ac:dyDescent="0.25">
      <c r="A28" s="66" t="s">
        <v>240</v>
      </c>
    </row>
    <row r="29" spans="1:6" ht="15.75" customHeight="1" x14ac:dyDescent="0.25">
      <c r="B29" s="80"/>
      <c r="C29" s="22" t="s">
        <v>43</v>
      </c>
      <c r="D29" s="67" t="s">
        <v>42</v>
      </c>
      <c r="E29" s="67" t="s">
        <v>41</v>
      </c>
      <c r="F29" s="67" t="s">
        <v>40</v>
      </c>
    </row>
    <row r="30" spans="1:6" ht="15.75" customHeight="1" x14ac:dyDescent="0.25">
      <c r="A30" s="35" t="s">
        <v>247</v>
      </c>
      <c r="B30" s="10"/>
      <c r="C30" s="68"/>
      <c r="D30" s="69"/>
      <c r="E30" s="69"/>
      <c r="F30" s="69"/>
    </row>
    <row r="31" spans="1:6" ht="15.75" customHeight="1" x14ac:dyDescent="0.25">
      <c r="B31" s="6" t="s">
        <v>26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5">
      <c r="B32" s="6" t="s">
        <v>27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5">
      <c r="B33" s="6" t="s">
        <v>28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5">
      <c r="B34" s="6" t="s">
        <v>29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5">
      <c r="C35" s="70"/>
      <c r="D35" s="64"/>
      <c r="E35" s="64"/>
      <c r="F35" s="64"/>
    </row>
    <row r="36" spans="1:6" ht="15.75" customHeight="1" x14ac:dyDescent="0.25">
      <c r="A36" s="35" t="s">
        <v>248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5">
      <c r="A38" s="66" t="s">
        <v>243</v>
      </c>
      <c r="B38" s="74"/>
      <c r="C38" s="72"/>
      <c r="D38" s="73"/>
      <c r="E38" s="73"/>
      <c r="F38" s="73"/>
    </row>
    <row r="39" spans="1:6" ht="15.75" customHeight="1" x14ac:dyDescent="0.25">
      <c r="A39" s="35" t="s">
        <v>249</v>
      </c>
      <c r="C39" s="70"/>
      <c r="D39" s="64"/>
      <c r="E39" s="64"/>
      <c r="F39" s="64"/>
    </row>
    <row r="40" spans="1:6" ht="15.75" customHeight="1" x14ac:dyDescent="0.25">
      <c r="B40" s="27" t="s">
        <v>250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5">
      <c r="B41" s="27" t="s">
        <v>251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5">
      <c r="B42" s="27" t="s">
        <v>252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5">
      <c r="A43" s="35"/>
      <c r="B43" s="27"/>
      <c r="C43" s="75"/>
      <c r="D43" s="64"/>
      <c r="E43" s="64"/>
      <c r="F43" s="64"/>
    </row>
    <row r="44" spans="1:6" ht="15.75" customHeight="1" x14ac:dyDescent="0.25">
      <c r="A44" s="35" t="s">
        <v>253</v>
      </c>
      <c r="B44" s="10"/>
      <c r="C44" s="76"/>
      <c r="D44" s="77"/>
      <c r="E44" s="77"/>
      <c r="F44" s="77"/>
    </row>
    <row r="45" spans="1:6" ht="15.75" customHeight="1" x14ac:dyDescent="0.25">
      <c r="B45" s="6" t="s">
        <v>68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5">
      <c r="B46" s="6" t="s">
        <v>69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5">
      <c r="B47" s="6" t="s">
        <v>70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5">
      <c r="B48" s="6" t="s">
        <v>71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5">
      <c r="B49" s="6" t="s">
        <v>72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5">
      <c r="B50" s="6" t="s">
        <v>73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5">
      <c r="B51" s="6" t="s">
        <v>74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5">
      <c r="B52" s="6" t="s">
        <v>75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5">
      <c r="A54" s="92" t="s">
        <v>236</v>
      </c>
      <c r="B54" s="93"/>
      <c r="C54" s="94"/>
      <c r="D54" s="95"/>
      <c r="E54" s="95"/>
      <c r="F54" s="95"/>
    </row>
    <row r="55" spans="1:6" s="74" customFormat="1" ht="18.75" customHeight="1" x14ac:dyDescent="0.25">
      <c r="A55" s="66" t="s">
        <v>240</v>
      </c>
    </row>
    <row r="56" spans="1:6" ht="15.75" customHeight="1" x14ac:dyDescent="0.25">
      <c r="B56" s="80"/>
      <c r="C56" s="22" t="s">
        <v>43</v>
      </c>
      <c r="D56" s="67" t="s">
        <v>42</v>
      </c>
      <c r="E56" s="67" t="s">
        <v>41</v>
      </c>
      <c r="F56" s="67" t="s">
        <v>40</v>
      </c>
    </row>
    <row r="57" spans="1:6" ht="15.75" customHeight="1" x14ac:dyDescent="0.25">
      <c r="A57" s="35" t="s">
        <v>254</v>
      </c>
      <c r="B57" s="10"/>
      <c r="C57" s="68"/>
      <c r="D57" s="69"/>
      <c r="E57" s="69"/>
      <c r="F57" s="69"/>
    </row>
    <row r="58" spans="1:6" ht="15.75" customHeight="1" x14ac:dyDescent="0.25">
      <c r="B58" s="6" t="s">
        <v>26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5">
      <c r="B59" s="6" t="s">
        <v>27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5">
      <c r="B60" s="6" t="s">
        <v>28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5">
      <c r="B61" s="6" t="s">
        <v>29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5">
      <c r="C62" s="70"/>
      <c r="D62" s="64"/>
      <c r="E62" s="64"/>
      <c r="F62" s="64"/>
    </row>
    <row r="63" spans="1:6" ht="15.75" customHeight="1" x14ac:dyDescent="0.25">
      <c r="A63" s="35" t="s">
        <v>255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5">
      <c r="A65" s="66" t="s">
        <v>243</v>
      </c>
      <c r="B65" s="74"/>
      <c r="C65" s="72"/>
      <c r="D65" s="73"/>
      <c r="E65" s="73"/>
      <c r="F65" s="73"/>
    </row>
    <row r="66" spans="1:6" ht="15.75" customHeight="1" x14ac:dyDescent="0.25">
      <c r="A66" s="35" t="s">
        <v>256</v>
      </c>
      <c r="C66" s="70"/>
      <c r="D66" s="64"/>
      <c r="E66" s="64"/>
      <c r="F66" s="64"/>
    </row>
    <row r="67" spans="1:6" ht="15.75" customHeight="1" x14ac:dyDescent="0.25">
      <c r="B67" s="27" t="s">
        <v>257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5">
      <c r="B68" s="27" t="s">
        <v>258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5">
      <c r="B69" s="27" t="s">
        <v>259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5">
      <c r="A70" s="35"/>
      <c r="B70" s="27"/>
      <c r="C70" s="75"/>
      <c r="D70" s="64"/>
      <c r="E70" s="64"/>
      <c r="F70" s="64"/>
    </row>
    <row r="71" spans="1:6" ht="15.75" customHeight="1" x14ac:dyDescent="0.25">
      <c r="A71" s="35" t="s">
        <v>260</v>
      </c>
      <c r="B71" s="10"/>
      <c r="C71" s="76"/>
      <c r="D71" s="77"/>
      <c r="E71" s="77"/>
      <c r="F71" s="77"/>
    </row>
    <row r="72" spans="1:6" ht="15.75" customHeight="1" x14ac:dyDescent="0.25">
      <c r="B72" s="6" t="s">
        <v>68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5">
      <c r="B73" s="6" t="s">
        <v>69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5">
      <c r="B74" s="6" t="s">
        <v>70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5">
      <c r="B75" s="6" t="s">
        <v>71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5">
      <c r="B76" s="6" t="s">
        <v>72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5">
      <c r="B77" s="6" t="s">
        <v>73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5">
      <c r="B78" s="6" t="s">
        <v>74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5">
      <c r="B79" s="6" t="s">
        <v>75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oM1YE+15UCLZEDdQXCs/CRuYXIBMdud4/j4udnSoc3PgngQfU8Kh4D4vAHKF6hL0d0FwUkcXx9EC/mY1a3D+dw==" saltValue="auuCqC/10UPFp7ez/k5W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71" customWidth="1"/>
    <col min="2" max="2" width="26.77734375" style="71" customWidth="1"/>
    <col min="3" max="3" width="18.21875" style="71" customWidth="1"/>
    <col min="4" max="8" width="14.77734375" style="71" customWidth="1"/>
    <col min="9" max="12" width="15.21875" style="71" bestFit="1" customWidth="1"/>
    <col min="13" max="16" width="16.77734375" style="71" bestFit="1" customWidth="1"/>
    <col min="17" max="18" width="12.77734375" style="71" customWidth="1"/>
    <col min="19" max="16384" width="12.77734375" style="71"/>
  </cols>
  <sheetData>
    <row r="1" spans="1:16" s="74" customFormat="1" x14ac:dyDescent="0.25">
      <c r="A1" s="66" t="s">
        <v>261</v>
      </c>
    </row>
    <row r="2" spans="1:16" x14ac:dyDescent="0.25">
      <c r="A2" s="37" t="s">
        <v>223</v>
      </c>
      <c r="B2" s="1" t="s">
        <v>262</v>
      </c>
      <c r="C2" s="1" t="s">
        <v>263</v>
      </c>
      <c r="D2" s="67" t="s">
        <v>67</v>
      </c>
      <c r="E2" s="67" t="s">
        <v>77</v>
      </c>
      <c r="F2" s="67" t="s">
        <v>78</v>
      </c>
      <c r="G2" s="67" t="s">
        <v>79</v>
      </c>
      <c r="H2" s="67" t="s">
        <v>80</v>
      </c>
      <c r="I2" s="78"/>
      <c r="J2" s="78"/>
      <c r="K2" s="78"/>
      <c r="L2" s="78"/>
      <c r="M2" s="78"/>
      <c r="N2" s="78"/>
      <c r="O2" s="78"/>
      <c r="P2" s="78"/>
    </row>
    <row r="3" spans="1:16" x14ac:dyDescent="0.25">
      <c r="A3" s="35"/>
      <c r="B3" s="71" t="s">
        <v>81</v>
      </c>
      <c r="C3" s="3" t="s">
        <v>264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7"/>
      <c r="J3" s="37"/>
      <c r="K3" s="37"/>
      <c r="L3" s="37"/>
      <c r="M3" s="37"/>
      <c r="N3" s="37"/>
      <c r="O3" s="37"/>
      <c r="P3" s="37"/>
    </row>
    <row r="4" spans="1:16" x14ac:dyDescent="0.25">
      <c r="C4" s="3" t="s">
        <v>265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7"/>
      <c r="J4" s="37"/>
      <c r="K4" s="37"/>
      <c r="L4" s="37"/>
      <c r="M4" s="37"/>
      <c r="N4" s="37"/>
      <c r="O4" s="37"/>
      <c r="P4" s="37"/>
    </row>
    <row r="5" spans="1:16" x14ac:dyDescent="0.25">
      <c r="C5" s="3" t="s">
        <v>266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7"/>
      <c r="J5" s="37"/>
      <c r="K5" s="37"/>
      <c r="L5" s="37"/>
      <c r="M5" s="37"/>
      <c r="N5" s="37"/>
      <c r="O5" s="37"/>
      <c r="P5" s="37"/>
    </row>
    <row r="6" spans="1:16" x14ac:dyDescent="0.25">
      <c r="C6" s="3" t="s">
        <v>267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7"/>
      <c r="J6" s="37"/>
      <c r="K6" s="37"/>
      <c r="L6" s="37"/>
      <c r="M6" s="37"/>
      <c r="N6" s="37"/>
      <c r="O6" s="37"/>
      <c r="P6" s="37"/>
    </row>
    <row r="7" spans="1:16" x14ac:dyDescent="0.25">
      <c r="B7" s="71" t="s">
        <v>82</v>
      </c>
      <c r="C7" s="3" t="s">
        <v>264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7"/>
      <c r="J7" s="37"/>
      <c r="K7" s="37"/>
      <c r="L7" s="37"/>
      <c r="M7" s="37"/>
      <c r="N7" s="37"/>
      <c r="O7" s="37"/>
      <c r="P7" s="37"/>
    </row>
    <row r="8" spans="1:16" x14ac:dyDescent="0.25">
      <c r="C8" s="3" t="s">
        <v>265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7"/>
      <c r="J8" s="37"/>
      <c r="K8" s="37"/>
      <c r="L8" s="37"/>
      <c r="M8" s="37"/>
      <c r="N8" s="37"/>
      <c r="O8" s="37"/>
      <c r="P8" s="37"/>
    </row>
    <row r="9" spans="1:16" x14ac:dyDescent="0.25">
      <c r="C9" s="3" t="s">
        <v>266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7"/>
      <c r="J9" s="37"/>
      <c r="K9" s="37"/>
      <c r="L9" s="37"/>
      <c r="M9" s="37"/>
      <c r="N9" s="37"/>
      <c r="O9" s="37"/>
      <c r="P9" s="37"/>
    </row>
    <row r="10" spans="1:16" x14ac:dyDescent="0.25">
      <c r="C10" s="3" t="s">
        <v>267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7"/>
      <c r="J10" s="37"/>
      <c r="K10" s="37"/>
      <c r="L10" s="37"/>
      <c r="M10" s="37"/>
      <c r="N10" s="37"/>
      <c r="O10" s="37"/>
      <c r="P10" s="37"/>
    </row>
    <row r="11" spans="1:16" x14ac:dyDescent="0.25">
      <c r="B11" s="71" t="s">
        <v>84</v>
      </c>
      <c r="C11" s="3" t="s">
        <v>264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7"/>
      <c r="J11" s="37"/>
      <c r="K11" s="37"/>
      <c r="L11" s="37"/>
      <c r="M11" s="37"/>
      <c r="N11" s="37"/>
      <c r="O11" s="37"/>
      <c r="P11" s="37"/>
    </row>
    <row r="12" spans="1:16" x14ac:dyDescent="0.25">
      <c r="C12" s="3" t="s">
        <v>265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7"/>
      <c r="J12" s="37"/>
      <c r="K12" s="37"/>
      <c r="L12" s="37"/>
      <c r="M12" s="37"/>
      <c r="N12" s="37"/>
      <c r="O12" s="37"/>
      <c r="P12" s="37"/>
    </row>
    <row r="13" spans="1:16" x14ac:dyDescent="0.25">
      <c r="C13" s="3" t="s">
        <v>266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7"/>
      <c r="J13" s="37"/>
      <c r="K13" s="37"/>
      <c r="L13" s="37"/>
      <c r="M13" s="37"/>
      <c r="N13" s="37"/>
      <c r="O13" s="37"/>
      <c r="P13" s="37"/>
    </row>
    <row r="14" spans="1:16" x14ac:dyDescent="0.25">
      <c r="C14" s="3" t="s">
        <v>267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7"/>
      <c r="J14" s="37"/>
      <c r="K14" s="37"/>
      <c r="L14" s="37"/>
      <c r="M14" s="37"/>
      <c r="N14" s="37"/>
      <c r="O14" s="37"/>
      <c r="P14" s="37"/>
    </row>
    <row r="15" spans="1:16" x14ac:dyDescent="0.25">
      <c r="B15" s="71" t="s">
        <v>85</v>
      </c>
      <c r="C15" s="3" t="s">
        <v>264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7"/>
      <c r="J15" s="37"/>
      <c r="K15" s="37"/>
      <c r="L15" s="37"/>
      <c r="M15" s="37"/>
      <c r="N15" s="37"/>
      <c r="O15" s="37"/>
      <c r="P15" s="37"/>
    </row>
    <row r="16" spans="1:16" x14ac:dyDescent="0.25">
      <c r="C16" s="3" t="s">
        <v>265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7"/>
      <c r="J16" s="37"/>
      <c r="K16" s="37"/>
      <c r="L16" s="37"/>
      <c r="M16" s="37"/>
      <c r="N16" s="37"/>
      <c r="O16" s="37"/>
      <c r="P16" s="37"/>
    </row>
    <row r="17" spans="1:16" x14ac:dyDescent="0.25">
      <c r="C17" s="3" t="s">
        <v>266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7"/>
      <c r="J17" s="37"/>
      <c r="K17" s="37"/>
      <c r="L17" s="37"/>
      <c r="M17" s="37"/>
      <c r="N17" s="37"/>
      <c r="O17" s="37"/>
      <c r="P17" s="37"/>
    </row>
    <row r="18" spans="1:16" ht="13.95" customHeight="1" x14ac:dyDescent="0.25">
      <c r="C18" s="3" t="s">
        <v>267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7"/>
      <c r="J18" s="37"/>
      <c r="K18" s="37"/>
      <c r="L18" s="37"/>
      <c r="M18" s="37"/>
      <c r="N18" s="37"/>
      <c r="O18" s="37"/>
      <c r="P18" s="37"/>
    </row>
    <row r="19" spans="1:16" x14ac:dyDescent="0.25">
      <c r="B19" s="71" t="s">
        <v>83</v>
      </c>
      <c r="C19" s="3" t="s">
        <v>264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7"/>
      <c r="J19" s="37"/>
      <c r="K19" s="37"/>
      <c r="L19" s="37"/>
      <c r="M19" s="37"/>
      <c r="N19" s="37"/>
      <c r="O19" s="37"/>
      <c r="P19" s="37"/>
    </row>
    <row r="20" spans="1:16" x14ac:dyDescent="0.25">
      <c r="C20" s="3" t="s">
        <v>265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7"/>
      <c r="J20" s="37"/>
      <c r="K20" s="37"/>
      <c r="L20" s="37"/>
      <c r="M20" s="37"/>
      <c r="N20" s="37"/>
      <c r="O20" s="37"/>
      <c r="P20" s="37"/>
    </row>
    <row r="21" spans="1:16" x14ac:dyDescent="0.25">
      <c r="C21" s="3" t="s">
        <v>266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7"/>
      <c r="J21" s="37"/>
      <c r="K21" s="37"/>
      <c r="L21" s="37"/>
      <c r="M21" s="37"/>
      <c r="N21" s="37"/>
      <c r="O21" s="37"/>
      <c r="P21" s="37"/>
    </row>
    <row r="22" spans="1:16" x14ac:dyDescent="0.25">
      <c r="C22" s="3" t="s">
        <v>267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7"/>
      <c r="J22" s="37"/>
      <c r="K22" s="37"/>
      <c r="L22" s="37"/>
      <c r="M22" s="37"/>
      <c r="N22" s="37"/>
      <c r="O22" s="37"/>
      <c r="P22" s="37"/>
    </row>
    <row r="23" spans="1:16" x14ac:dyDescent="0.25">
      <c r="B23" s="71" t="s">
        <v>89</v>
      </c>
      <c r="C23" s="3" t="s">
        <v>264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7"/>
      <c r="J23" s="37"/>
      <c r="K23" s="37"/>
      <c r="L23" s="37"/>
      <c r="M23" s="37"/>
      <c r="N23" s="37"/>
      <c r="O23" s="37"/>
      <c r="P23" s="37"/>
    </row>
    <row r="24" spans="1:16" x14ac:dyDescent="0.25">
      <c r="C24" s="3" t="s">
        <v>265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7"/>
      <c r="J24" s="37"/>
      <c r="K24" s="37"/>
      <c r="L24" s="37"/>
      <c r="M24" s="37"/>
      <c r="N24" s="37"/>
      <c r="O24" s="37"/>
      <c r="P24" s="37"/>
    </row>
    <row r="25" spans="1:16" x14ac:dyDescent="0.25">
      <c r="C25" s="3" t="s">
        <v>266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7"/>
      <c r="J25" s="37"/>
      <c r="K25" s="37"/>
      <c r="L25" s="37"/>
      <c r="M25" s="37"/>
      <c r="N25" s="37"/>
      <c r="O25" s="37"/>
      <c r="P25" s="37"/>
    </row>
    <row r="26" spans="1:16" x14ac:dyDescent="0.25">
      <c r="C26" s="3" t="s">
        <v>267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7"/>
      <c r="J26" s="37"/>
      <c r="K26" s="37"/>
      <c r="L26" s="37"/>
      <c r="M26" s="37"/>
      <c r="N26" s="37"/>
      <c r="O26" s="37"/>
      <c r="P26" s="37"/>
    </row>
    <row r="28" spans="1:16" s="74" customFormat="1" x14ac:dyDescent="0.25">
      <c r="A28" s="66" t="s">
        <v>268</v>
      </c>
    </row>
    <row r="29" spans="1:16" x14ac:dyDescent="0.25">
      <c r="A29" s="37" t="s">
        <v>269</v>
      </c>
      <c r="B29" s="35" t="s">
        <v>262</v>
      </c>
      <c r="C29" s="35" t="s">
        <v>270</v>
      </c>
      <c r="D29" s="67" t="s">
        <v>67</v>
      </c>
      <c r="E29" s="67" t="s">
        <v>77</v>
      </c>
      <c r="F29" s="67" t="s">
        <v>78</v>
      </c>
      <c r="G29" s="67" t="s">
        <v>79</v>
      </c>
      <c r="H29" s="67" t="s">
        <v>80</v>
      </c>
      <c r="I29" s="78"/>
      <c r="J29" s="78"/>
      <c r="K29" s="78"/>
      <c r="L29" s="78"/>
      <c r="M29" s="78"/>
      <c r="N29" s="78"/>
      <c r="O29" s="78"/>
      <c r="P29" s="78"/>
    </row>
    <row r="30" spans="1:16" x14ac:dyDescent="0.25">
      <c r="A30" s="35"/>
      <c r="B30" s="71" t="s">
        <v>81</v>
      </c>
      <c r="C30" s="3" t="s">
        <v>264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79"/>
      <c r="J30" s="37"/>
      <c r="K30" s="37"/>
      <c r="L30" s="37"/>
      <c r="M30" s="37"/>
      <c r="N30" s="37"/>
      <c r="O30" s="37"/>
      <c r="P30" s="37"/>
    </row>
    <row r="31" spans="1:16" x14ac:dyDescent="0.25">
      <c r="C31" s="3" t="s">
        <v>265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7"/>
      <c r="J31" s="37"/>
      <c r="K31" s="37"/>
      <c r="L31" s="37"/>
      <c r="M31" s="37"/>
      <c r="N31" s="37"/>
      <c r="O31" s="37"/>
      <c r="P31" s="37"/>
    </row>
    <row r="32" spans="1:16" x14ac:dyDescent="0.25">
      <c r="C32" s="3" t="s">
        <v>203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7"/>
      <c r="J32" s="37"/>
      <c r="K32" s="37"/>
      <c r="L32" s="37"/>
      <c r="M32" s="37"/>
      <c r="N32" s="37"/>
      <c r="O32" s="37"/>
      <c r="P32" s="37"/>
    </row>
    <row r="33" spans="2:16" x14ac:dyDescent="0.25">
      <c r="C33" s="3" t="s">
        <v>204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7"/>
      <c r="J33" s="37"/>
      <c r="K33" s="37"/>
      <c r="L33" s="37"/>
      <c r="M33" s="37"/>
      <c r="N33" s="37"/>
      <c r="O33" s="37"/>
      <c r="P33" s="37"/>
    </row>
    <row r="34" spans="2:16" x14ac:dyDescent="0.25">
      <c r="B34" s="71" t="s">
        <v>82</v>
      </c>
      <c r="C34" s="3" t="s">
        <v>264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7"/>
      <c r="J34" s="37"/>
      <c r="K34" s="37"/>
      <c r="L34" s="37"/>
      <c r="M34" s="37"/>
      <c r="N34" s="37"/>
      <c r="O34" s="37"/>
      <c r="P34" s="37"/>
    </row>
    <row r="35" spans="2:16" x14ac:dyDescent="0.25">
      <c r="C35" s="3" t="s">
        <v>265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7"/>
      <c r="J35" s="37"/>
      <c r="K35" s="37"/>
      <c r="L35" s="37"/>
      <c r="M35" s="37"/>
      <c r="N35" s="37"/>
      <c r="O35" s="37"/>
      <c r="P35" s="37"/>
    </row>
    <row r="36" spans="2:16" x14ac:dyDescent="0.25">
      <c r="C36" s="3" t="s">
        <v>203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7"/>
      <c r="J36" s="37"/>
      <c r="K36" s="37"/>
      <c r="L36" s="37"/>
      <c r="M36" s="37"/>
      <c r="N36" s="37"/>
      <c r="O36" s="37"/>
      <c r="P36" s="37"/>
    </row>
    <row r="37" spans="2:16" x14ac:dyDescent="0.25">
      <c r="C37" s="3" t="s">
        <v>204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7"/>
      <c r="J37" s="37"/>
      <c r="K37" s="37"/>
      <c r="L37" s="37"/>
      <c r="M37" s="37"/>
      <c r="N37" s="37"/>
      <c r="O37" s="37"/>
      <c r="P37" s="37"/>
    </row>
    <row r="38" spans="2:16" x14ac:dyDescent="0.25">
      <c r="B38" s="71" t="s">
        <v>84</v>
      </c>
      <c r="C38" s="3" t="s">
        <v>264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7"/>
      <c r="J38" s="37"/>
      <c r="K38" s="37"/>
      <c r="L38" s="37"/>
      <c r="M38" s="37"/>
      <c r="N38" s="37"/>
      <c r="O38" s="37"/>
      <c r="P38" s="37"/>
    </row>
    <row r="39" spans="2:16" x14ac:dyDescent="0.25">
      <c r="C39" s="3" t="s">
        <v>265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7"/>
      <c r="J39" s="37"/>
      <c r="K39" s="37"/>
      <c r="L39" s="37"/>
      <c r="M39" s="37"/>
      <c r="N39" s="37"/>
      <c r="O39" s="37"/>
      <c r="P39" s="37"/>
    </row>
    <row r="40" spans="2:16" x14ac:dyDescent="0.25">
      <c r="C40" s="3" t="s">
        <v>203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7"/>
      <c r="J40" s="37"/>
      <c r="K40" s="37"/>
      <c r="L40" s="37"/>
      <c r="M40" s="37"/>
      <c r="N40" s="37"/>
      <c r="O40" s="37"/>
      <c r="P40" s="37"/>
    </row>
    <row r="41" spans="2:16" x14ac:dyDescent="0.25">
      <c r="C41" s="3" t="s">
        <v>204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7"/>
      <c r="J41" s="37"/>
      <c r="K41" s="37"/>
      <c r="L41" s="37"/>
      <c r="M41" s="37"/>
      <c r="N41" s="37"/>
      <c r="O41" s="37"/>
      <c r="P41" s="37"/>
    </row>
    <row r="42" spans="2:16" x14ac:dyDescent="0.25">
      <c r="B42" s="71" t="s">
        <v>85</v>
      </c>
      <c r="C42" s="3" t="s">
        <v>264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7"/>
      <c r="J42" s="37"/>
      <c r="K42" s="37"/>
      <c r="L42" s="37"/>
      <c r="M42" s="37"/>
      <c r="N42" s="37"/>
      <c r="O42" s="37"/>
      <c r="P42" s="37"/>
    </row>
    <row r="43" spans="2:16" x14ac:dyDescent="0.25">
      <c r="C43" s="3" t="s">
        <v>265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7"/>
      <c r="J43" s="37"/>
      <c r="K43" s="37"/>
      <c r="L43" s="37"/>
      <c r="M43" s="37"/>
      <c r="N43" s="37"/>
      <c r="O43" s="37"/>
      <c r="P43" s="37"/>
    </row>
    <row r="44" spans="2:16" x14ac:dyDescent="0.25">
      <c r="C44" s="3" t="s">
        <v>203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7"/>
      <c r="J44" s="37"/>
      <c r="K44" s="37"/>
      <c r="L44" s="37"/>
      <c r="M44" s="37"/>
      <c r="N44" s="37"/>
      <c r="O44" s="37"/>
      <c r="P44" s="37"/>
    </row>
    <row r="45" spans="2:16" x14ac:dyDescent="0.25">
      <c r="C45" s="3" t="s">
        <v>204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7"/>
      <c r="J45" s="37"/>
      <c r="K45" s="37"/>
      <c r="L45" s="37"/>
      <c r="M45" s="37"/>
      <c r="N45" s="37"/>
      <c r="O45" s="37"/>
      <c r="P45" s="37"/>
    </row>
    <row r="46" spans="2:16" x14ac:dyDescent="0.25">
      <c r="B46" s="71" t="s">
        <v>83</v>
      </c>
      <c r="C46" s="3" t="s">
        <v>264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7"/>
      <c r="J46" s="37"/>
      <c r="K46" s="37"/>
      <c r="L46" s="37"/>
      <c r="M46" s="37"/>
      <c r="N46" s="37"/>
      <c r="O46" s="37"/>
      <c r="P46" s="37"/>
    </row>
    <row r="47" spans="2:16" x14ac:dyDescent="0.25">
      <c r="C47" s="3" t="s">
        <v>265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7"/>
      <c r="J47" s="37"/>
      <c r="K47" s="37"/>
      <c r="L47" s="37"/>
      <c r="M47" s="37"/>
      <c r="N47" s="37"/>
      <c r="O47" s="37"/>
      <c r="P47" s="37"/>
    </row>
    <row r="48" spans="2:16" x14ac:dyDescent="0.25">
      <c r="C48" s="3" t="s">
        <v>203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7"/>
      <c r="J48" s="37"/>
      <c r="K48" s="37"/>
      <c r="L48" s="37"/>
      <c r="M48" s="37"/>
      <c r="N48" s="37"/>
      <c r="O48" s="37"/>
      <c r="P48" s="37"/>
    </row>
    <row r="49" spans="1:16" x14ac:dyDescent="0.25">
      <c r="C49" s="3" t="s">
        <v>204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7"/>
      <c r="J49" s="37"/>
      <c r="K49" s="37"/>
      <c r="L49" s="37"/>
      <c r="M49" s="37"/>
      <c r="N49" s="37"/>
      <c r="O49" s="37"/>
      <c r="P49" s="37"/>
    </row>
    <row r="50" spans="1:16" x14ac:dyDescent="0.25">
      <c r="B50" s="71" t="s">
        <v>89</v>
      </c>
      <c r="C50" s="3" t="s">
        <v>264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7"/>
      <c r="J50" s="37"/>
      <c r="K50" s="37"/>
      <c r="L50" s="37"/>
      <c r="M50" s="37"/>
      <c r="N50" s="37"/>
      <c r="O50" s="37"/>
      <c r="P50" s="37"/>
    </row>
    <row r="51" spans="1:16" x14ac:dyDescent="0.25">
      <c r="C51" s="3" t="s">
        <v>265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7"/>
      <c r="J51" s="37"/>
      <c r="K51" s="37"/>
      <c r="L51" s="37"/>
      <c r="M51" s="37"/>
      <c r="N51" s="37"/>
      <c r="O51" s="37"/>
      <c r="P51" s="37"/>
    </row>
    <row r="52" spans="1:16" x14ac:dyDescent="0.25">
      <c r="C52" s="3" t="s">
        <v>203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7"/>
      <c r="J52" s="37"/>
      <c r="K52" s="37"/>
      <c r="L52" s="37"/>
      <c r="M52" s="37"/>
      <c r="N52" s="37"/>
      <c r="O52" s="37"/>
      <c r="P52" s="37"/>
    </row>
    <row r="53" spans="1:16" x14ac:dyDescent="0.25">
      <c r="C53" s="3" t="s">
        <v>204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7"/>
      <c r="J53" s="37"/>
      <c r="K53" s="37"/>
      <c r="L53" s="37"/>
      <c r="M53" s="37"/>
      <c r="N53" s="37"/>
      <c r="O53" s="37"/>
      <c r="P53" s="37"/>
    </row>
    <row r="54" spans="1:16" x14ac:dyDescent="0.25">
      <c r="C54" s="3"/>
      <c r="D54" s="3"/>
    </row>
    <row r="55" spans="1:16" s="74" customFormat="1" x14ac:dyDescent="0.25">
      <c r="A55" s="66" t="s">
        <v>271</v>
      </c>
    </row>
    <row r="56" spans="1:16" ht="26.55" customHeight="1" x14ac:dyDescent="0.25">
      <c r="A56" s="37" t="s">
        <v>111</v>
      </c>
      <c r="B56" s="35" t="s">
        <v>262</v>
      </c>
      <c r="C56" s="80" t="s">
        <v>272</v>
      </c>
      <c r="D56" s="67" t="s">
        <v>112</v>
      </c>
      <c r="E56" s="67" t="s">
        <v>113</v>
      </c>
      <c r="F56" s="67" t="s">
        <v>114</v>
      </c>
      <c r="G56" s="67" t="s">
        <v>115</v>
      </c>
      <c r="H56" s="78"/>
      <c r="M56" s="78"/>
      <c r="N56" s="78"/>
      <c r="O56" s="78"/>
      <c r="P56" s="78"/>
    </row>
    <row r="57" spans="1:16" x14ac:dyDescent="0.25">
      <c r="A57" s="35"/>
      <c r="B57" s="71" t="s">
        <v>91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7"/>
      <c r="M57" s="37"/>
      <c r="N57" s="37"/>
      <c r="O57" s="37"/>
      <c r="P57" s="37"/>
    </row>
    <row r="58" spans="1:16" x14ac:dyDescent="0.25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7"/>
      <c r="M58" s="37"/>
      <c r="N58" s="37"/>
      <c r="O58" s="37"/>
      <c r="P58" s="37"/>
    </row>
    <row r="59" spans="1:16" x14ac:dyDescent="0.25">
      <c r="B59" s="71" t="s">
        <v>92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7"/>
      <c r="M59" s="37"/>
      <c r="N59" s="37"/>
      <c r="O59" s="37"/>
      <c r="P59" s="37"/>
    </row>
    <row r="60" spans="1:16" x14ac:dyDescent="0.25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7"/>
      <c r="M60" s="37"/>
      <c r="N60" s="37"/>
      <c r="O60" s="37"/>
      <c r="P60" s="37"/>
    </row>
    <row r="61" spans="1:16" x14ac:dyDescent="0.25">
      <c r="B61" s="71" t="s">
        <v>93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7"/>
      <c r="M61" s="37"/>
      <c r="N61" s="37"/>
      <c r="O61" s="37"/>
      <c r="P61" s="37"/>
    </row>
    <row r="62" spans="1:16" x14ac:dyDescent="0.25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7"/>
      <c r="M62" s="37"/>
      <c r="N62" s="37"/>
      <c r="O62" s="37"/>
      <c r="P62" s="37"/>
    </row>
    <row r="63" spans="1:16" x14ac:dyDescent="0.25">
      <c r="C63" s="3"/>
      <c r="D63" s="3"/>
    </row>
    <row r="64" spans="1:16" s="74" customFormat="1" x14ac:dyDescent="0.25">
      <c r="A64" s="66" t="s">
        <v>275</v>
      </c>
    </row>
    <row r="65" spans="1:16" ht="26.55" customHeight="1" x14ac:dyDescent="0.25">
      <c r="A65" s="37" t="s">
        <v>118</v>
      </c>
      <c r="B65" s="35" t="s">
        <v>262</v>
      </c>
      <c r="C65" s="80" t="s">
        <v>276</v>
      </c>
      <c r="D65" s="67" t="s">
        <v>67</v>
      </c>
      <c r="E65" s="67" t="s">
        <v>77</v>
      </c>
      <c r="F65" s="67" t="s">
        <v>78</v>
      </c>
      <c r="G65" s="67" t="s">
        <v>79</v>
      </c>
      <c r="H65" s="81" t="s">
        <v>80</v>
      </c>
      <c r="I65" s="78"/>
      <c r="J65" s="78"/>
      <c r="K65" s="78"/>
      <c r="L65" s="78"/>
      <c r="M65" s="78"/>
      <c r="N65" s="78"/>
      <c r="O65" s="78"/>
      <c r="P65" s="78"/>
    </row>
    <row r="66" spans="1:16" x14ac:dyDescent="0.25">
      <c r="A66" s="82"/>
      <c r="B66" s="71" t="s">
        <v>68</v>
      </c>
      <c r="C66" s="3" t="s">
        <v>119</v>
      </c>
      <c r="D66" s="89">
        <v>1</v>
      </c>
      <c r="E66" s="89">
        <v>1</v>
      </c>
      <c r="F66" s="89">
        <v>1</v>
      </c>
      <c r="G66" s="89">
        <v>1</v>
      </c>
      <c r="H66" s="37">
        <v>1</v>
      </c>
      <c r="I66" s="37"/>
      <c r="J66" s="37"/>
      <c r="K66" s="37"/>
      <c r="L66" s="37"/>
      <c r="M66" s="37"/>
      <c r="N66" s="37"/>
      <c r="O66" s="37"/>
      <c r="P66" s="37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7">
        <v>1</v>
      </c>
      <c r="I67" s="37"/>
      <c r="J67" s="37"/>
      <c r="K67" s="37"/>
      <c r="L67" s="37"/>
      <c r="M67" s="37"/>
      <c r="N67" s="37"/>
      <c r="O67" s="37"/>
      <c r="P67" s="37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7">
        <v>1</v>
      </c>
      <c r="I68" s="37"/>
      <c r="J68" s="37"/>
      <c r="K68" s="37"/>
      <c r="L68" s="37"/>
      <c r="M68" s="37"/>
      <c r="N68" s="37"/>
      <c r="O68" s="37"/>
      <c r="P68" s="37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7">
        <v>1</v>
      </c>
      <c r="I69" s="37"/>
      <c r="J69" s="37"/>
      <c r="K69" s="37"/>
      <c r="L69" s="37"/>
      <c r="M69" s="37"/>
      <c r="N69" s="37"/>
      <c r="O69" s="37"/>
      <c r="P69" s="37"/>
    </row>
    <row r="70" spans="1:16" x14ac:dyDescent="0.25">
      <c r="B70" s="71" t="s">
        <v>69</v>
      </c>
      <c r="C70" s="3" t="s">
        <v>119</v>
      </c>
      <c r="D70" s="89">
        <v>1</v>
      </c>
      <c r="E70" s="89">
        <v>1</v>
      </c>
      <c r="F70" s="89">
        <v>1</v>
      </c>
      <c r="G70" s="89">
        <v>1</v>
      </c>
      <c r="H70" s="37">
        <v>1</v>
      </c>
      <c r="I70" s="37"/>
      <c r="J70" s="37"/>
      <c r="K70" s="37"/>
      <c r="L70" s="37"/>
      <c r="M70" s="37"/>
      <c r="N70" s="37"/>
      <c r="O70" s="37"/>
      <c r="P70" s="37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7">
        <v>1</v>
      </c>
      <c r="I71" s="37"/>
      <c r="J71" s="37"/>
      <c r="K71" s="37"/>
      <c r="L71" s="37"/>
      <c r="M71" s="37"/>
      <c r="N71" s="37"/>
      <c r="O71" s="37"/>
      <c r="P71" s="37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7">
        <v>1</v>
      </c>
      <c r="I72" s="37"/>
      <c r="J72" s="37"/>
      <c r="K72" s="37"/>
      <c r="L72" s="37"/>
      <c r="M72" s="37"/>
      <c r="N72" s="37"/>
      <c r="O72" s="37"/>
      <c r="P72" s="37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7">
        <v>1</v>
      </c>
      <c r="I73" s="37"/>
      <c r="J73" s="37"/>
      <c r="K73" s="37"/>
      <c r="L73" s="37"/>
      <c r="M73" s="37"/>
      <c r="N73" s="37"/>
      <c r="O73" s="37"/>
      <c r="P73" s="37"/>
    </row>
    <row r="74" spans="1:16" x14ac:dyDescent="0.25">
      <c r="B74" s="71" t="s">
        <v>70</v>
      </c>
      <c r="C74" s="3" t="s">
        <v>119</v>
      </c>
      <c r="D74" s="89">
        <v>1</v>
      </c>
      <c r="E74" s="89">
        <v>1</v>
      </c>
      <c r="F74" s="89">
        <v>1</v>
      </c>
      <c r="G74" s="89">
        <v>1</v>
      </c>
      <c r="H74" s="37">
        <v>1</v>
      </c>
      <c r="I74" s="37"/>
      <c r="J74" s="37"/>
      <c r="K74" s="37"/>
      <c r="L74" s="37"/>
      <c r="M74" s="37"/>
      <c r="N74" s="37"/>
      <c r="O74" s="37"/>
      <c r="P74" s="37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7">
        <v>1</v>
      </c>
      <c r="I75" s="37"/>
      <c r="J75" s="37"/>
      <c r="K75" s="37"/>
      <c r="L75" s="37"/>
      <c r="M75" s="37"/>
      <c r="N75" s="37"/>
      <c r="O75" s="37"/>
      <c r="P75" s="37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7">
        <v>1</v>
      </c>
      <c r="I76" s="37"/>
      <c r="J76" s="37"/>
      <c r="K76" s="37"/>
      <c r="L76" s="37"/>
      <c r="M76" s="37"/>
      <c r="N76" s="37"/>
      <c r="O76" s="37"/>
      <c r="P76" s="37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7">
        <v>1</v>
      </c>
      <c r="I77" s="37"/>
      <c r="J77" s="37"/>
      <c r="K77" s="37"/>
      <c r="L77" s="37"/>
      <c r="M77" s="37"/>
      <c r="N77" s="37"/>
      <c r="O77" s="37"/>
      <c r="P77" s="37"/>
    </row>
    <row r="78" spans="1:16" x14ac:dyDescent="0.25">
      <c r="B78" s="71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7">
        <v>1</v>
      </c>
      <c r="I78" s="37"/>
      <c r="J78" s="37"/>
      <c r="K78" s="37"/>
      <c r="L78" s="37"/>
      <c r="M78" s="37"/>
      <c r="N78" s="37"/>
      <c r="O78" s="37"/>
      <c r="P78" s="37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7">
        <v>1</v>
      </c>
      <c r="I79" s="37"/>
      <c r="J79" s="37"/>
      <c r="K79" s="37"/>
      <c r="L79" s="37"/>
      <c r="M79" s="37"/>
      <c r="N79" s="37"/>
      <c r="O79" s="37"/>
      <c r="P79" s="37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7">
        <v>1</v>
      </c>
      <c r="I80" s="37"/>
      <c r="J80" s="37"/>
      <c r="K80" s="37"/>
      <c r="L80" s="37"/>
      <c r="M80" s="37"/>
      <c r="N80" s="37"/>
      <c r="O80" s="37"/>
      <c r="P80" s="37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7">
        <v>1</v>
      </c>
      <c r="I81" s="37"/>
      <c r="J81" s="37"/>
      <c r="K81" s="37"/>
      <c r="L81" s="37"/>
      <c r="M81" s="37"/>
      <c r="N81" s="37"/>
      <c r="O81" s="37"/>
      <c r="P81" s="37"/>
    </row>
    <row r="82" spans="2:16" x14ac:dyDescent="0.25">
      <c r="B82" s="71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7">
        <v>1</v>
      </c>
      <c r="I82" s="37"/>
      <c r="J82" s="37"/>
      <c r="K82" s="37"/>
      <c r="L82" s="37"/>
      <c r="M82" s="37"/>
      <c r="N82" s="37"/>
      <c r="O82" s="37"/>
      <c r="P82" s="37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7">
        <v>1</v>
      </c>
      <c r="I83" s="37"/>
      <c r="J83" s="37"/>
      <c r="K83" s="37"/>
      <c r="L83" s="37"/>
      <c r="M83" s="37"/>
      <c r="N83" s="37"/>
      <c r="O83" s="37"/>
      <c r="P83" s="37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7">
        <v>1</v>
      </c>
      <c r="I84" s="37"/>
      <c r="J84" s="37"/>
      <c r="K84" s="37"/>
      <c r="L84" s="37"/>
      <c r="M84" s="37"/>
      <c r="N84" s="37"/>
      <c r="O84" s="37"/>
      <c r="P84" s="37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7">
        <v>1</v>
      </c>
      <c r="I85" s="37"/>
      <c r="J85" s="37"/>
      <c r="K85" s="37"/>
      <c r="L85" s="37"/>
      <c r="M85" s="37"/>
      <c r="N85" s="37"/>
      <c r="O85" s="37"/>
      <c r="P85" s="37"/>
    </row>
    <row r="86" spans="2:16" x14ac:dyDescent="0.25">
      <c r="B86" s="71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7">
        <v>1</v>
      </c>
      <c r="I86" s="37"/>
      <c r="J86" s="37"/>
      <c r="K86" s="37"/>
      <c r="L86" s="37"/>
      <c r="M86" s="37"/>
      <c r="N86" s="37"/>
      <c r="O86" s="37"/>
      <c r="P86" s="37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7">
        <v>1</v>
      </c>
      <c r="I87" s="37"/>
      <c r="J87" s="37"/>
      <c r="K87" s="37"/>
      <c r="L87" s="37"/>
      <c r="M87" s="37"/>
      <c r="N87" s="37"/>
      <c r="O87" s="37"/>
      <c r="P87" s="37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7">
        <v>1</v>
      </c>
      <c r="I88" s="37"/>
      <c r="J88" s="37"/>
      <c r="K88" s="37"/>
      <c r="L88" s="37"/>
      <c r="M88" s="37"/>
      <c r="N88" s="37"/>
      <c r="O88" s="37"/>
      <c r="P88" s="37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7">
        <v>1</v>
      </c>
      <c r="I89" s="37"/>
      <c r="J89" s="37"/>
      <c r="K89" s="37"/>
      <c r="L89" s="37"/>
      <c r="M89" s="37"/>
      <c r="N89" s="37"/>
      <c r="O89" s="37"/>
      <c r="P89" s="37"/>
    </row>
    <row r="90" spans="2:16" x14ac:dyDescent="0.25">
      <c r="B90" s="71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7">
        <v>1</v>
      </c>
      <c r="I90" s="37"/>
      <c r="J90" s="37"/>
      <c r="K90" s="37"/>
      <c r="L90" s="37"/>
      <c r="M90" s="37"/>
      <c r="N90" s="37"/>
      <c r="O90" s="37"/>
      <c r="P90" s="37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7">
        <v>1</v>
      </c>
      <c r="I91" s="37"/>
      <c r="J91" s="37"/>
      <c r="K91" s="37"/>
      <c r="L91" s="37"/>
      <c r="M91" s="37"/>
      <c r="N91" s="37"/>
      <c r="O91" s="37"/>
      <c r="P91" s="37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7">
        <v>1</v>
      </c>
      <c r="I92" s="37"/>
      <c r="J92" s="37"/>
      <c r="K92" s="37"/>
      <c r="L92" s="37"/>
      <c r="M92" s="37"/>
      <c r="N92" s="37"/>
      <c r="O92" s="37"/>
      <c r="P92" s="37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7">
        <v>1</v>
      </c>
      <c r="I93" s="37"/>
      <c r="J93" s="37"/>
      <c r="K93" s="37"/>
      <c r="L93" s="37"/>
      <c r="M93" s="37"/>
      <c r="N93" s="37"/>
      <c r="O93" s="37"/>
      <c r="P93" s="37"/>
    </row>
    <row r="94" spans="2:16" x14ac:dyDescent="0.25">
      <c r="B94" s="71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7">
        <v>1</v>
      </c>
      <c r="I94" s="37"/>
      <c r="J94" s="37"/>
      <c r="K94" s="37"/>
      <c r="L94" s="37"/>
      <c r="M94" s="37"/>
      <c r="N94" s="37"/>
      <c r="O94" s="37"/>
      <c r="P94" s="37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7">
        <v>1</v>
      </c>
      <c r="I95" s="37"/>
      <c r="J95" s="37"/>
      <c r="K95" s="37"/>
      <c r="L95" s="37"/>
      <c r="M95" s="37"/>
      <c r="N95" s="37"/>
      <c r="O95" s="37"/>
      <c r="P95" s="37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7">
        <v>1</v>
      </c>
      <c r="I96" s="37"/>
      <c r="J96" s="37"/>
      <c r="K96" s="37"/>
      <c r="L96" s="37"/>
      <c r="M96" s="37"/>
      <c r="N96" s="37"/>
      <c r="O96" s="37"/>
      <c r="P96" s="37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7">
        <v>1</v>
      </c>
      <c r="I97" s="37"/>
      <c r="J97" s="37"/>
      <c r="K97" s="37"/>
      <c r="L97" s="37"/>
      <c r="M97" s="37"/>
      <c r="N97" s="37"/>
      <c r="O97" s="37"/>
      <c r="P97" s="37"/>
    </row>
    <row r="98" spans="1:16" x14ac:dyDescent="0.25">
      <c r="B98" s="71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7">
        <v>1</v>
      </c>
      <c r="I98" s="37"/>
      <c r="J98" s="37"/>
      <c r="K98" s="37"/>
      <c r="L98" s="37"/>
      <c r="M98" s="37"/>
      <c r="N98" s="37"/>
      <c r="O98" s="37"/>
      <c r="P98" s="37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7">
        <v>1</v>
      </c>
      <c r="I99" s="37"/>
      <c r="J99" s="37"/>
      <c r="K99" s="37"/>
      <c r="L99" s="37"/>
      <c r="M99" s="37"/>
      <c r="N99" s="37"/>
      <c r="O99" s="37"/>
      <c r="P99" s="37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7">
        <v>1</v>
      </c>
      <c r="I100" s="37"/>
      <c r="J100" s="37"/>
      <c r="K100" s="37"/>
      <c r="L100" s="37"/>
      <c r="M100" s="37"/>
      <c r="N100" s="37"/>
      <c r="O100" s="37"/>
      <c r="P100" s="37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7">
        <v>1</v>
      </c>
      <c r="I101" s="37"/>
      <c r="J101" s="37"/>
      <c r="K101" s="37"/>
      <c r="L101" s="37"/>
      <c r="M101" s="37"/>
      <c r="N101" s="37"/>
      <c r="O101" s="37"/>
      <c r="P101" s="37"/>
    </row>
    <row r="103" spans="1:16" s="74" customFormat="1" x14ac:dyDescent="0.25">
      <c r="A103" s="66" t="s">
        <v>277</v>
      </c>
    </row>
    <row r="104" spans="1:16" ht="26.55" customHeight="1" x14ac:dyDescent="0.25">
      <c r="A104" s="37" t="s">
        <v>81</v>
      </c>
      <c r="B104" s="82" t="s">
        <v>122</v>
      </c>
      <c r="C104" s="80" t="s">
        <v>276</v>
      </c>
      <c r="D104" s="67" t="s">
        <v>67</v>
      </c>
      <c r="E104" s="67" t="s">
        <v>77</v>
      </c>
      <c r="F104" s="67" t="s">
        <v>78</v>
      </c>
      <c r="G104" s="67" t="s">
        <v>79</v>
      </c>
      <c r="H104" s="81" t="s">
        <v>80</v>
      </c>
      <c r="I104" s="78"/>
      <c r="J104" s="78"/>
      <c r="K104" s="78"/>
      <c r="L104" s="78"/>
      <c r="M104" s="78"/>
      <c r="N104" s="78"/>
      <c r="O104" s="78"/>
      <c r="P104" s="78"/>
    </row>
    <row r="105" spans="1:16" x14ac:dyDescent="0.25">
      <c r="A105" s="35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7">
        <v>1</v>
      </c>
      <c r="I105" s="37"/>
      <c r="J105" s="37"/>
      <c r="K105" s="37"/>
      <c r="L105" s="37"/>
      <c r="M105" s="37"/>
      <c r="N105" s="37"/>
      <c r="O105" s="37"/>
      <c r="P105" s="37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7">
        <v>1</v>
      </c>
      <c r="I106" s="37"/>
      <c r="J106" s="37"/>
      <c r="K106" s="37"/>
      <c r="L106" s="37"/>
      <c r="M106" s="37"/>
      <c r="N106" s="37"/>
      <c r="O106" s="37"/>
      <c r="P106" s="37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7">
        <v>1</v>
      </c>
      <c r="I107" s="37"/>
      <c r="J107" s="37"/>
      <c r="K107" s="37"/>
      <c r="L107" s="37"/>
      <c r="M107" s="37"/>
      <c r="N107" s="37"/>
      <c r="O107" s="37"/>
      <c r="P107" s="37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7">
        <v>1</v>
      </c>
      <c r="I108" s="37"/>
      <c r="J108" s="37"/>
      <c r="K108" s="37"/>
      <c r="L108" s="37"/>
      <c r="M108" s="37"/>
      <c r="N108" s="37"/>
      <c r="O108" s="37"/>
      <c r="P108" s="37"/>
    </row>
    <row r="110" spans="1:16" s="93" customFormat="1" x14ac:dyDescent="0.25">
      <c r="A110" s="92" t="s">
        <v>232</v>
      </c>
      <c r="H110" s="92"/>
    </row>
    <row r="111" spans="1:16" x14ac:dyDescent="0.25">
      <c r="A111" s="66" t="s">
        <v>261</v>
      </c>
      <c r="B111" s="74"/>
      <c r="C111" s="74"/>
      <c r="D111" s="74"/>
      <c r="E111" s="74"/>
      <c r="F111" s="74"/>
      <c r="G111" s="74"/>
      <c r="H111" s="74"/>
    </row>
    <row r="112" spans="1:16" x14ac:dyDescent="0.25">
      <c r="A112" s="37" t="s">
        <v>223</v>
      </c>
      <c r="B112" s="1" t="s">
        <v>262</v>
      </c>
      <c r="C112" s="1" t="s">
        <v>263</v>
      </c>
      <c r="D112" s="67" t="s">
        <v>67</v>
      </c>
      <c r="E112" s="67" t="s">
        <v>77</v>
      </c>
      <c r="F112" s="67" t="s">
        <v>78</v>
      </c>
      <c r="G112" s="67" t="s">
        <v>79</v>
      </c>
      <c r="H112" s="67" t="s">
        <v>80</v>
      </c>
    </row>
    <row r="113" spans="1:8" x14ac:dyDescent="0.25">
      <c r="A113" s="35"/>
      <c r="B113" s="71" t="s">
        <v>81</v>
      </c>
      <c r="C113" s="3" t="s">
        <v>264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5">
      <c r="C114" s="3" t="s">
        <v>265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5">
      <c r="C115" s="3" t="s">
        <v>266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5">
      <c r="C116" s="3" t="s">
        <v>267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5">
      <c r="B117" s="71" t="s">
        <v>82</v>
      </c>
      <c r="C117" s="3" t="s">
        <v>264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5">
      <c r="C118" s="3" t="s">
        <v>265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5">
      <c r="C119" s="3" t="s">
        <v>266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5">
      <c r="C120" s="3" t="s">
        <v>267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5">
      <c r="B121" s="71" t="s">
        <v>84</v>
      </c>
      <c r="C121" s="3" t="s">
        <v>264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5">
      <c r="C122" s="3" t="s">
        <v>265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5">
      <c r="C123" s="3" t="s">
        <v>266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5">
      <c r="C124" s="3" t="s">
        <v>267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5">
      <c r="B125" s="71" t="s">
        <v>85</v>
      </c>
      <c r="C125" s="3" t="s">
        <v>264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5">
      <c r="C126" s="3" t="s">
        <v>265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5">
      <c r="C127" s="3" t="s">
        <v>266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5">
      <c r="C128" s="3" t="s">
        <v>267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5">
      <c r="B129" s="71" t="s">
        <v>83</v>
      </c>
      <c r="C129" s="3" t="s">
        <v>264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5">
      <c r="C130" s="3" t="s">
        <v>265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5">
      <c r="C131" s="3" t="s">
        <v>266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5">
      <c r="C132" s="3" t="s">
        <v>267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5">
      <c r="B133" s="71" t="s">
        <v>89</v>
      </c>
      <c r="C133" s="3" t="s">
        <v>264</v>
      </c>
      <c r="D133" s="91">
        <f t="shared" ref="D133:H142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5">
      <c r="C134" s="3" t="s">
        <v>265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5">
      <c r="C135" s="3" t="s">
        <v>266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5">
      <c r="C136" s="3" t="s">
        <v>267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5">
      <c r="A138" s="66" t="s">
        <v>268</v>
      </c>
      <c r="B138" s="74"/>
      <c r="C138" s="74"/>
      <c r="D138" s="74"/>
      <c r="E138" s="74"/>
      <c r="F138" s="74"/>
      <c r="G138" s="74"/>
      <c r="H138" s="74"/>
    </row>
    <row r="139" spans="1:8" x14ac:dyDescent="0.25">
      <c r="A139" s="37" t="s">
        <v>269</v>
      </c>
      <c r="B139" s="35" t="s">
        <v>262</v>
      </c>
      <c r="C139" s="35" t="s">
        <v>270</v>
      </c>
      <c r="D139" s="67" t="s">
        <v>67</v>
      </c>
      <c r="E139" s="67" t="s">
        <v>77</v>
      </c>
      <c r="F139" s="67" t="s">
        <v>78</v>
      </c>
      <c r="G139" s="67" t="s">
        <v>79</v>
      </c>
      <c r="H139" s="67" t="s">
        <v>80</v>
      </c>
    </row>
    <row r="140" spans="1:8" x14ac:dyDescent="0.25">
      <c r="A140" s="35"/>
      <c r="B140" s="71" t="s">
        <v>81</v>
      </c>
      <c r="C140" s="3" t="s">
        <v>264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5">
      <c r="C141" s="3" t="s">
        <v>265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5">
      <c r="C142" s="3" t="s">
        <v>203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5">
      <c r="C143" s="3" t="s">
        <v>204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5">
      <c r="B144" s="71" t="s">
        <v>82</v>
      </c>
      <c r="C144" s="3" t="s">
        <v>264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5">
      <c r="C145" s="3" t="s">
        <v>265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5">
      <c r="C146" s="3" t="s">
        <v>203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5">
      <c r="C147" s="3" t="s">
        <v>204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5">
      <c r="B148" s="71" t="s">
        <v>84</v>
      </c>
      <c r="C148" s="3" t="s">
        <v>264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5">
      <c r="C149" s="3" t="s">
        <v>265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5">
      <c r="C150" s="3" t="s">
        <v>203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5">
      <c r="C151" s="3" t="s">
        <v>204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5">
      <c r="B152" s="71" t="s">
        <v>85</v>
      </c>
      <c r="C152" s="3" t="s">
        <v>264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5">
      <c r="C153" s="3" t="s">
        <v>265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5">
      <c r="C154" s="3" t="s">
        <v>203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5">
      <c r="C155" s="3" t="s">
        <v>204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5">
      <c r="B156" s="71" t="s">
        <v>83</v>
      </c>
      <c r="C156" s="3" t="s">
        <v>264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5">
      <c r="C157" s="3" t="s">
        <v>265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5">
      <c r="C158" s="3" t="s">
        <v>203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5">
      <c r="C159" s="3" t="s">
        <v>204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5">
      <c r="B160" s="71" t="s">
        <v>89</v>
      </c>
      <c r="C160" s="3" t="s">
        <v>264</v>
      </c>
      <c r="D160" s="91">
        <f t="shared" ref="D160:H169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5">
      <c r="C161" s="3" t="s">
        <v>265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5">
      <c r="C162" s="3" t="s">
        <v>203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5">
      <c r="C163" s="3" t="s">
        <v>204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6" t="s">
        <v>271</v>
      </c>
      <c r="B165" s="74"/>
      <c r="C165" s="74"/>
      <c r="D165" s="74"/>
      <c r="E165" s="74"/>
      <c r="F165" s="74"/>
      <c r="G165" s="74"/>
      <c r="H165" s="74"/>
    </row>
    <row r="166" spans="1:8" ht="26.55" customHeight="1" x14ac:dyDescent="0.25">
      <c r="A166" s="37" t="s">
        <v>111</v>
      </c>
      <c r="B166" s="35" t="s">
        <v>262</v>
      </c>
      <c r="C166" s="80" t="s">
        <v>272</v>
      </c>
      <c r="D166" s="67" t="s">
        <v>112</v>
      </c>
      <c r="E166" s="67" t="s">
        <v>113</v>
      </c>
      <c r="F166" s="67" t="s">
        <v>114</v>
      </c>
      <c r="G166" s="67" t="s">
        <v>115</v>
      </c>
      <c r="H166" s="78"/>
    </row>
    <row r="167" spans="1:8" x14ac:dyDescent="0.25">
      <c r="A167" s="35"/>
      <c r="B167" s="71" t="s">
        <v>91</v>
      </c>
      <c r="C167" s="3" t="s">
        <v>273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7"/>
    </row>
    <row r="168" spans="1:8" x14ac:dyDescent="0.25">
      <c r="C168" s="3" t="s">
        <v>274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7"/>
    </row>
    <row r="169" spans="1:8" x14ac:dyDescent="0.25">
      <c r="B169" s="71" t="s">
        <v>92</v>
      </c>
      <c r="C169" s="3" t="s">
        <v>273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7"/>
    </row>
    <row r="170" spans="1:8" x14ac:dyDescent="0.25">
      <c r="C170" s="3" t="s">
        <v>274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7"/>
    </row>
    <row r="171" spans="1:8" x14ac:dyDescent="0.25">
      <c r="B171" s="71" t="s">
        <v>93</v>
      </c>
      <c r="C171" s="3" t="s">
        <v>273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7"/>
    </row>
    <row r="172" spans="1:8" x14ac:dyDescent="0.25">
      <c r="C172" s="3" t="s">
        <v>274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7"/>
    </row>
    <row r="173" spans="1:8" x14ac:dyDescent="0.25">
      <c r="C173" s="3"/>
      <c r="D173" s="3"/>
    </row>
    <row r="174" spans="1:8" x14ac:dyDescent="0.25">
      <c r="A174" s="66" t="s">
        <v>275</v>
      </c>
      <c r="B174" s="74"/>
      <c r="C174" s="74"/>
      <c r="D174" s="74"/>
      <c r="E174" s="74"/>
      <c r="F174" s="74"/>
      <c r="G174" s="74"/>
      <c r="H174" s="74"/>
    </row>
    <row r="175" spans="1:8" ht="26.55" customHeight="1" x14ac:dyDescent="0.25">
      <c r="A175" s="37" t="s">
        <v>118</v>
      </c>
      <c r="B175" s="35" t="s">
        <v>262</v>
      </c>
      <c r="C175" s="80" t="s">
        <v>276</v>
      </c>
      <c r="D175" s="67" t="s">
        <v>67</v>
      </c>
      <c r="E175" s="67" t="s">
        <v>77</v>
      </c>
      <c r="F175" s="67" t="s">
        <v>78</v>
      </c>
      <c r="G175" s="67" t="s">
        <v>79</v>
      </c>
      <c r="H175" s="81" t="s">
        <v>80</v>
      </c>
    </row>
    <row r="176" spans="1:8" x14ac:dyDescent="0.25">
      <c r="A176" s="82"/>
      <c r="B176" s="71" t="s">
        <v>68</v>
      </c>
      <c r="C176" s="3" t="s">
        <v>119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7">
        <v>0.9</v>
      </c>
    </row>
    <row r="177" spans="2:8" x14ac:dyDescent="0.25">
      <c r="C177" s="3" t="s">
        <v>120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7">
        <v>0.9</v>
      </c>
    </row>
    <row r="178" spans="2:8" x14ac:dyDescent="0.25">
      <c r="C178" s="3" t="s">
        <v>121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7">
        <v>0.9</v>
      </c>
    </row>
    <row r="179" spans="2:8" x14ac:dyDescent="0.25">
      <c r="C179" s="3" t="s">
        <v>122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7">
        <v>0.9</v>
      </c>
    </row>
    <row r="180" spans="2:8" x14ac:dyDescent="0.25">
      <c r="B180" s="71" t="s">
        <v>69</v>
      </c>
      <c r="C180" s="3" t="s">
        <v>119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7">
        <v>0.9</v>
      </c>
    </row>
    <row r="181" spans="2:8" x14ac:dyDescent="0.25">
      <c r="C181" s="3" t="s">
        <v>120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7">
        <v>0.9</v>
      </c>
    </row>
    <row r="182" spans="2:8" x14ac:dyDescent="0.25">
      <c r="C182" s="3" t="s">
        <v>121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7">
        <v>0.9</v>
      </c>
    </row>
    <row r="183" spans="2:8" x14ac:dyDescent="0.25">
      <c r="C183" s="3" t="s">
        <v>122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7">
        <v>0.9</v>
      </c>
    </row>
    <row r="184" spans="2:8" x14ac:dyDescent="0.25">
      <c r="B184" s="71" t="s">
        <v>70</v>
      </c>
      <c r="C184" s="3" t="s">
        <v>119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7">
        <v>0.9</v>
      </c>
    </row>
    <row r="185" spans="2:8" x14ac:dyDescent="0.25">
      <c r="C185" s="3" t="s">
        <v>120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7">
        <v>0.9</v>
      </c>
    </row>
    <row r="186" spans="2:8" x14ac:dyDescent="0.25">
      <c r="C186" s="3" t="s">
        <v>121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7">
        <v>0.9</v>
      </c>
    </row>
    <row r="187" spans="2:8" x14ac:dyDescent="0.25">
      <c r="C187" s="3" t="s">
        <v>122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7">
        <v>0.9</v>
      </c>
    </row>
    <row r="188" spans="2:8" x14ac:dyDescent="0.25">
      <c r="B188" s="71" t="s">
        <v>72</v>
      </c>
      <c r="C188" s="3" t="s">
        <v>119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7">
        <v>0.9</v>
      </c>
    </row>
    <row r="189" spans="2:8" x14ac:dyDescent="0.25">
      <c r="C189" s="3" t="s">
        <v>120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7">
        <v>0.9</v>
      </c>
    </row>
    <row r="190" spans="2:8" x14ac:dyDescent="0.25">
      <c r="C190" s="3" t="s">
        <v>121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7">
        <v>0.9</v>
      </c>
    </row>
    <row r="191" spans="2:8" x14ac:dyDescent="0.25">
      <c r="C191" s="3" t="s">
        <v>122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7">
        <v>0.9</v>
      </c>
    </row>
    <row r="192" spans="2:8" x14ac:dyDescent="0.25">
      <c r="B192" s="71" t="s">
        <v>81</v>
      </c>
      <c r="C192" s="3" t="s">
        <v>119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7">
        <v>0.9</v>
      </c>
    </row>
    <row r="193" spans="2:8" x14ac:dyDescent="0.25">
      <c r="C193" s="3" t="s">
        <v>120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7">
        <v>0.9</v>
      </c>
    </row>
    <row r="194" spans="2:8" x14ac:dyDescent="0.25">
      <c r="C194" s="3" t="s">
        <v>121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7">
        <v>0.9</v>
      </c>
    </row>
    <row r="195" spans="2:8" x14ac:dyDescent="0.25">
      <c r="C195" s="3" t="s">
        <v>122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7">
        <v>0.9</v>
      </c>
    </row>
    <row r="196" spans="2:8" x14ac:dyDescent="0.25">
      <c r="B196" s="71" t="s">
        <v>82</v>
      </c>
      <c r="C196" s="3" t="s">
        <v>119</v>
      </c>
      <c r="D196" s="91">
        <f t="shared" ref="D196:G215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7">
        <v>0.9</v>
      </c>
    </row>
    <row r="197" spans="2:8" x14ac:dyDescent="0.25">
      <c r="C197" s="3" t="s">
        <v>120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7">
        <v>0.9</v>
      </c>
    </row>
    <row r="198" spans="2:8" x14ac:dyDescent="0.25">
      <c r="C198" s="3" t="s">
        <v>121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7">
        <v>0.9</v>
      </c>
    </row>
    <row r="199" spans="2:8" x14ac:dyDescent="0.25">
      <c r="C199" s="3" t="s">
        <v>122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7">
        <v>0.9</v>
      </c>
    </row>
    <row r="200" spans="2:8" x14ac:dyDescent="0.25">
      <c r="B200" s="71" t="s">
        <v>84</v>
      </c>
      <c r="C200" s="3" t="s">
        <v>119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7">
        <v>0.9</v>
      </c>
    </row>
    <row r="201" spans="2:8" x14ac:dyDescent="0.25">
      <c r="C201" s="3" t="s">
        <v>120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7">
        <v>0.9</v>
      </c>
    </row>
    <row r="202" spans="2:8" x14ac:dyDescent="0.25">
      <c r="C202" s="3" t="s">
        <v>121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7">
        <v>0.9</v>
      </c>
    </row>
    <row r="203" spans="2:8" x14ac:dyDescent="0.25">
      <c r="C203" s="3" t="s">
        <v>122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7">
        <v>0.9</v>
      </c>
    </row>
    <row r="204" spans="2:8" x14ac:dyDescent="0.25">
      <c r="B204" s="71" t="s">
        <v>83</v>
      </c>
      <c r="C204" s="3" t="s">
        <v>119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7">
        <v>0.9</v>
      </c>
    </row>
    <row r="205" spans="2:8" x14ac:dyDescent="0.25">
      <c r="C205" s="3" t="s">
        <v>120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7">
        <v>0.9</v>
      </c>
    </row>
    <row r="206" spans="2:8" x14ac:dyDescent="0.25">
      <c r="C206" s="3" t="s">
        <v>121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7">
        <v>0.9</v>
      </c>
    </row>
    <row r="207" spans="2:8" x14ac:dyDescent="0.25">
      <c r="C207" s="3" t="s">
        <v>122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7">
        <v>0.9</v>
      </c>
    </row>
    <row r="208" spans="2:8" x14ac:dyDescent="0.25">
      <c r="B208" s="71" t="s">
        <v>86</v>
      </c>
      <c r="C208" s="3" t="s">
        <v>119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7">
        <v>0.9</v>
      </c>
    </row>
    <row r="209" spans="1:9" x14ac:dyDescent="0.25">
      <c r="C209" s="3" t="s">
        <v>120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7">
        <v>0.9</v>
      </c>
    </row>
    <row r="210" spans="1:9" x14ac:dyDescent="0.25">
      <c r="C210" s="3" t="s">
        <v>121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7">
        <v>0.9</v>
      </c>
    </row>
    <row r="211" spans="1:9" x14ac:dyDescent="0.25">
      <c r="C211" s="3" t="s">
        <v>122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7">
        <v>0.9</v>
      </c>
    </row>
    <row r="213" spans="1:9" x14ac:dyDescent="0.25">
      <c r="A213" s="66" t="s">
        <v>277</v>
      </c>
      <c r="B213" s="74"/>
      <c r="C213" s="74"/>
      <c r="D213" s="74"/>
      <c r="E213" s="74"/>
      <c r="F213" s="74"/>
      <c r="G213" s="74"/>
      <c r="H213" s="74"/>
    </row>
    <row r="214" spans="1:9" ht="26.55" customHeight="1" x14ac:dyDescent="0.25">
      <c r="A214" s="37" t="s">
        <v>81</v>
      </c>
      <c r="B214" s="82" t="s">
        <v>122</v>
      </c>
      <c r="C214" s="80" t="s">
        <v>276</v>
      </c>
      <c r="D214" s="67" t="s">
        <v>67</v>
      </c>
      <c r="E214" s="67" t="s">
        <v>77</v>
      </c>
      <c r="F214" s="67" t="s">
        <v>78</v>
      </c>
      <c r="G214" s="67" t="s">
        <v>79</v>
      </c>
      <c r="H214" s="81" t="s">
        <v>80</v>
      </c>
    </row>
    <row r="215" spans="1:9" x14ac:dyDescent="0.25">
      <c r="A215" s="35"/>
      <c r="C215" s="3" t="s">
        <v>119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7">
        <v>0.9</v>
      </c>
    </row>
    <row r="216" spans="1:9" x14ac:dyDescent="0.25">
      <c r="C216" s="3" t="s">
        <v>120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7">
        <v>0.9</v>
      </c>
    </row>
    <row r="217" spans="1:9" x14ac:dyDescent="0.25">
      <c r="C217" s="3" t="s">
        <v>121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7">
        <v>0.9</v>
      </c>
    </row>
    <row r="218" spans="1:9" x14ac:dyDescent="0.25">
      <c r="C218" s="3" t="s">
        <v>122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7">
        <v>0.9</v>
      </c>
    </row>
    <row r="220" spans="1:9" s="93" customFormat="1" x14ac:dyDescent="0.25">
      <c r="A220" s="92" t="s">
        <v>236</v>
      </c>
      <c r="H220" s="92"/>
    </row>
    <row r="221" spans="1:9" x14ac:dyDescent="0.25">
      <c r="A221" s="66" t="s">
        <v>261</v>
      </c>
      <c r="B221" s="74"/>
      <c r="C221" s="74"/>
      <c r="D221" s="74"/>
      <c r="E221" s="74"/>
      <c r="F221" s="74"/>
      <c r="G221" s="74"/>
      <c r="H221" s="74"/>
      <c r="I221" s="74"/>
    </row>
    <row r="222" spans="1:9" x14ac:dyDescent="0.25">
      <c r="A222" s="37" t="s">
        <v>223</v>
      </c>
      <c r="B222" s="1" t="s">
        <v>262</v>
      </c>
      <c r="C222" s="1" t="s">
        <v>263</v>
      </c>
      <c r="D222" s="67" t="s">
        <v>67</v>
      </c>
      <c r="E222" s="67" t="s">
        <v>77</v>
      </c>
      <c r="F222" s="67" t="s">
        <v>78</v>
      </c>
      <c r="G222" s="67" t="s">
        <v>79</v>
      </c>
      <c r="H222" s="67" t="s">
        <v>80</v>
      </c>
      <c r="I222" s="78"/>
    </row>
    <row r="223" spans="1:9" x14ac:dyDescent="0.25">
      <c r="A223" s="35"/>
      <c r="B223" s="71" t="s">
        <v>81</v>
      </c>
      <c r="C223" s="3" t="s">
        <v>264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7"/>
    </row>
    <row r="224" spans="1:9" x14ac:dyDescent="0.25">
      <c r="C224" s="3" t="s">
        <v>265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7"/>
    </row>
    <row r="225" spans="2:9" x14ac:dyDescent="0.25">
      <c r="C225" s="3" t="s">
        <v>266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7"/>
    </row>
    <row r="226" spans="2:9" x14ac:dyDescent="0.25">
      <c r="C226" s="3" t="s">
        <v>267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7"/>
    </row>
    <row r="227" spans="2:9" x14ac:dyDescent="0.25">
      <c r="B227" s="71" t="s">
        <v>82</v>
      </c>
      <c r="C227" s="3" t="s">
        <v>264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7"/>
    </row>
    <row r="228" spans="2:9" x14ac:dyDescent="0.25">
      <c r="C228" s="3" t="s">
        <v>265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7"/>
    </row>
    <row r="229" spans="2:9" x14ac:dyDescent="0.25">
      <c r="C229" s="3" t="s">
        <v>266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7"/>
    </row>
    <row r="230" spans="2:9" x14ac:dyDescent="0.25">
      <c r="C230" s="3" t="s">
        <v>267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7"/>
    </row>
    <row r="231" spans="2:9" x14ac:dyDescent="0.25">
      <c r="B231" s="71" t="s">
        <v>84</v>
      </c>
      <c r="C231" s="3" t="s">
        <v>264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7"/>
    </row>
    <row r="232" spans="2:9" x14ac:dyDescent="0.25">
      <c r="C232" s="3" t="s">
        <v>265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7"/>
    </row>
    <row r="233" spans="2:9" x14ac:dyDescent="0.25">
      <c r="C233" s="3" t="s">
        <v>266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7"/>
    </row>
    <row r="234" spans="2:9" x14ac:dyDescent="0.25">
      <c r="C234" s="3" t="s">
        <v>267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7"/>
    </row>
    <row r="235" spans="2:9" x14ac:dyDescent="0.25">
      <c r="B235" s="71" t="s">
        <v>85</v>
      </c>
      <c r="C235" s="3" t="s">
        <v>264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7"/>
    </row>
    <row r="236" spans="2:9" x14ac:dyDescent="0.25">
      <c r="C236" s="3" t="s">
        <v>265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7"/>
    </row>
    <row r="237" spans="2:9" x14ac:dyDescent="0.25">
      <c r="C237" s="3" t="s">
        <v>266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7"/>
    </row>
    <row r="238" spans="2:9" x14ac:dyDescent="0.25">
      <c r="C238" s="3" t="s">
        <v>267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7"/>
    </row>
    <row r="239" spans="2:9" x14ac:dyDescent="0.25">
      <c r="B239" s="71" t="s">
        <v>83</v>
      </c>
      <c r="C239" s="3" t="s">
        <v>264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7"/>
    </row>
    <row r="240" spans="2:9" x14ac:dyDescent="0.25">
      <c r="C240" s="3" t="s">
        <v>265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7"/>
    </row>
    <row r="241" spans="1:9" x14ac:dyDescent="0.25">
      <c r="C241" s="3" t="s">
        <v>266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7"/>
    </row>
    <row r="242" spans="1:9" x14ac:dyDescent="0.25">
      <c r="C242" s="3" t="s">
        <v>267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7"/>
    </row>
    <row r="243" spans="1:9" x14ac:dyDescent="0.25">
      <c r="B243" s="71" t="s">
        <v>89</v>
      </c>
      <c r="C243" s="3" t="s">
        <v>264</v>
      </c>
      <c r="D243" s="91">
        <f t="shared" ref="D243:H252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7"/>
    </row>
    <row r="244" spans="1:9" x14ac:dyDescent="0.25">
      <c r="C244" s="3" t="s">
        <v>265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7"/>
    </row>
    <row r="245" spans="1:9" x14ac:dyDescent="0.25">
      <c r="C245" s="3" t="s">
        <v>266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7"/>
    </row>
    <row r="246" spans="1:9" x14ac:dyDescent="0.25">
      <c r="C246" s="3" t="s">
        <v>267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7"/>
    </row>
    <row r="248" spans="1:9" x14ac:dyDescent="0.25">
      <c r="A248" s="66" t="s">
        <v>268</v>
      </c>
      <c r="B248" s="74"/>
      <c r="C248" s="74"/>
      <c r="D248" s="74"/>
      <c r="E248" s="74"/>
      <c r="F248" s="74"/>
      <c r="G248" s="74"/>
      <c r="H248" s="74"/>
      <c r="I248" s="74"/>
    </row>
    <row r="249" spans="1:9" x14ac:dyDescent="0.25">
      <c r="A249" s="37" t="s">
        <v>269</v>
      </c>
      <c r="B249" s="35" t="s">
        <v>262</v>
      </c>
      <c r="C249" s="35" t="s">
        <v>270</v>
      </c>
      <c r="D249" s="67" t="s">
        <v>67</v>
      </c>
      <c r="E249" s="67" t="s">
        <v>77</v>
      </c>
      <c r="F249" s="67" t="s">
        <v>78</v>
      </c>
      <c r="G249" s="67" t="s">
        <v>79</v>
      </c>
      <c r="H249" s="67" t="s">
        <v>80</v>
      </c>
      <c r="I249" s="78"/>
    </row>
    <row r="250" spans="1:9" x14ac:dyDescent="0.25">
      <c r="A250" s="35"/>
      <c r="B250" s="71" t="s">
        <v>81</v>
      </c>
      <c r="C250" s="3" t="s">
        <v>264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79"/>
    </row>
    <row r="251" spans="1:9" x14ac:dyDescent="0.25">
      <c r="C251" s="3" t="s">
        <v>265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7"/>
    </row>
    <row r="252" spans="1:9" x14ac:dyDescent="0.25">
      <c r="C252" s="3" t="s">
        <v>203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7"/>
    </row>
    <row r="253" spans="1:9" x14ac:dyDescent="0.25">
      <c r="C253" s="3" t="s">
        <v>204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7"/>
    </row>
    <row r="254" spans="1:9" x14ac:dyDescent="0.25">
      <c r="B254" s="71" t="s">
        <v>82</v>
      </c>
      <c r="C254" s="3" t="s">
        <v>264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7"/>
    </row>
    <row r="255" spans="1:9" x14ac:dyDescent="0.25">
      <c r="C255" s="3" t="s">
        <v>265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7"/>
    </row>
    <row r="256" spans="1:9" x14ac:dyDescent="0.25">
      <c r="C256" s="3" t="s">
        <v>203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7"/>
    </row>
    <row r="257" spans="2:9" x14ac:dyDescent="0.25">
      <c r="C257" s="3" t="s">
        <v>204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7"/>
    </row>
    <row r="258" spans="2:9" x14ac:dyDescent="0.25">
      <c r="B258" s="71" t="s">
        <v>84</v>
      </c>
      <c r="C258" s="3" t="s">
        <v>264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7"/>
    </row>
    <row r="259" spans="2:9" x14ac:dyDescent="0.25">
      <c r="C259" s="3" t="s">
        <v>265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7"/>
    </row>
    <row r="260" spans="2:9" x14ac:dyDescent="0.25">
      <c r="C260" s="3" t="s">
        <v>203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7"/>
    </row>
    <row r="261" spans="2:9" x14ac:dyDescent="0.25">
      <c r="C261" s="3" t="s">
        <v>204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7"/>
    </row>
    <row r="262" spans="2:9" x14ac:dyDescent="0.25">
      <c r="B262" s="71" t="s">
        <v>85</v>
      </c>
      <c r="C262" s="3" t="s">
        <v>264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7"/>
    </row>
    <row r="263" spans="2:9" x14ac:dyDescent="0.25">
      <c r="C263" s="3" t="s">
        <v>265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7"/>
    </row>
    <row r="264" spans="2:9" x14ac:dyDescent="0.25">
      <c r="C264" s="3" t="s">
        <v>203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7"/>
    </row>
    <row r="265" spans="2:9" x14ac:dyDescent="0.25">
      <c r="C265" s="3" t="s">
        <v>204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7"/>
    </row>
    <row r="266" spans="2:9" x14ac:dyDescent="0.25">
      <c r="B266" s="71" t="s">
        <v>83</v>
      </c>
      <c r="C266" s="3" t="s">
        <v>264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7"/>
    </row>
    <row r="267" spans="2:9" x14ac:dyDescent="0.25">
      <c r="C267" s="3" t="s">
        <v>265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7"/>
    </row>
    <row r="268" spans="2:9" x14ac:dyDescent="0.25">
      <c r="C268" s="3" t="s">
        <v>203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7"/>
    </row>
    <row r="269" spans="2:9" x14ac:dyDescent="0.25">
      <c r="C269" s="3" t="s">
        <v>204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7"/>
    </row>
    <row r="270" spans="2:9" x14ac:dyDescent="0.25">
      <c r="B270" s="71" t="s">
        <v>89</v>
      </c>
      <c r="C270" s="3" t="s">
        <v>264</v>
      </c>
      <c r="D270" s="91">
        <f t="shared" ref="D270:H279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7"/>
    </row>
    <row r="271" spans="2:9" x14ac:dyDescent="0.25">
      <c r="C271" s="3" t="s">
        <v>265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7"/>
    </row>
    <row r="272" spans="2:9" x14ac:dyDescent="0.25">
      <c r="C272" s="3" t="s">
        <v>203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7"/>
    </row>
    <row r="273" spans="1:9" x14ac:dyDescent="0.25">
      <c r="C273" s="3" t="s">
        <v>204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7"/>
    </row>
    <row r="274" spans="1:9" x14ac:dyDescent="0.25">
      <c r="C274" s="3"/>
      <c r="D274" s="3"/>
    </row>
    <row r="275" spans="1:9" x14ac:dyDescent="0.25">
      <c r="A275" s="66" t="s">
        <v>271</v>
      </c>
      <c r="B275" s="74"/>
      <c r="C275" s="74"/>
      <c r="D275" s="74"/>
      <c r="E275" s="74"/>
      <c r="F275" s="74"/>
      <c r="G275" s="74"/>
      <c r="H275" s="74"/>
      <c r="I275" s="74"/>
    </row>
    <row r="276" spans="1:9" ht="26.55" customHeight="1" x14ac:dyDescent="0.25">
      <c r="A276" s="37" t="s">
        <v>111</v>
      </c>
      <c r="B276" s="35" t="s">
        <v>262</v>
      </c>
      <c r="C276" s="80" t="s">
        <v>272</v>
      </c>
      <c r="D276" s="67" t="s">
        <v>112</v>
      </c>
      <c r="E276" s="67" t="s">
        <v>113</v>
      </c>
      <c r="F276" s="67" t="s">
        <v>114</v>
      </c>
      <c r="G276" s="67" t="s">
        <v>115</v>
      </c>
      <c r="H276" s="78"/>
    </row>
    <row r="277" spans="1:9" x14ac:dyDescent="0.25">
      <c r="A277" s="35"/>
      <c r="B277" s="71" t="s">
        <v>91</v>
      </c>
      <c r="C277" s="3" t="s">
        <v>273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7"/>
    </row>
    <row r="278" spans="1:9" x14ac:dyDescent="0.25">
      <c r="C278" s="3" t="s">
        <v>274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7"/>
    </row>
    <row r="279" spans="1:9" x14ac:dyDescent="0.25">
      <c r="B279" s="71" t="s">
        <v>92</v>
      </c>
      <c r="C279" s="3" t="s">
        <v>273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7"/>
    </row>
    <row r="280" spans="1:9" x14ac:dyDescent="0.25">
      <c r="C280" s="3" t="s">
        <v>274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7"/>
    </row>
    <row r="281" spans="1:9" x14ac:dyDescent="0.25">
      <c r="B281" s="71" t="s">
        <v>93</v>
      </c>
      <c r="C281" s="3" t="s">
        <v>273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7"/>
    </row>
    <row r="282" spans="1:9" x14ac:dyDescent="0.25">
      <c r="C282" s="3" t="s">
        <v>274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7"/>
    </row>
    <row r="283" spans="1:9" x14ac:dyDescent="0.25">
      <c r="C283" s="3"/>
      <c r="D283" s="3"/>
    </row>
    <row r="284" spans="1:9" x14ac:dyDescent="0.25">
      <c r="A284" s="66" t="s">
        <v>275</v>
      </c>
      <c r="B284" s="74"/>
      <c r="C284" s="74"/>
      <c r="D284" s="74"/>
      <c r="E284" s="74"/>
      <c r="F284" s="74"/>
      <c r="G284" s="74"/>
      <c r="H284" s="74"/>
      <c r="I284" s="74"/>
    </row>
    <row r="285" spans="1:9" ht="26.55" customHeight="1" x14ac:dyDescent="0.25">
      <c r="A285" s="37" t="s">
        <v>118</v>
      </c>
      <c r="B285" s="35" t="s">
        <v>262</v>
      </c>
      <c r="C285" s="80" t="s">
        <v>276</v>
      </c>
      <c r="D285" s="67" t="s">
        <v>67</v>
      </c>
      <c r="E285" s="67" t="s">
        <v>77</v>
      </c>
      <c r="F285" s="67" t="s">
        <v>78</v>
      </c>
      <c r="G285" s="67" t="s">
        <v>79</v>
      </c>
      <c r="H285" s="81" t="s">
        <v>80</v>
      </c>
      <c r="I285" s="78"/>
    </row>
    <row r="286" spans="1:9" x14ac:dyDescent="0.25">
      <c r="A286" s="82"/>
      <c r="B286" s="71" t="s">
        <v>68</v>
      </c>
      <c r="C286" s="3" t="s">
        <v>119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7">
        <v>1.05</v>
      </c>
      <c r="I286" s="37"/>
    </row>
    <row r="287" spans="1:9" x14ac:dyDescent="0.25">
      <c r="C287" s="3" t="s">
        <v>120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7">
        <v>1.05</v>
      </c>
      <c r="I287" s="37"/>
    </row>
    <row r="288" spans="1:9" x14ac:dyDescent="0.25">
      <c r="C288" s="3" t="s">
        <v>121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7">
        <v>1.05</v>
      </c>
      <c r="I288" s="37"/>
    </row>
    <row r="289" spans="2:9" x14ac:dyDescent="0.25">
      <c r="C289" s="3" t="s">
        <v>122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7">
        <v>1.05</v>
      </c>
      <c r="I289" s="37"/>
    </row>
    <row r="290" spans="2:9" x14ac:dyDescent="0.25">
      <c r="B290" s="71" t="s">
        <v>69</v>
      </c>
      <c r="C290" s="3" t="s">
        <v>119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7">
        <v>1.05</v>
      </c>
      <c r="I290" s="37"/>
    </row>
    <row r="291" spans="2:9" x14ac:dyDescent="0.25">
      <c r="C291" s="3" t="s">
        <v>120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7">
        <v>1.05</v>
      </c>
      <c r="I291" s="37"/>
    </row>
    <row r="292" spans="2:9" x14ac:dyDescent="0.25">
      <c r="C292" s="3" t="s">
        <v>121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7">
        <v>1.05</v>
      </c>
      <c r="I292" s="37"/>
    </row>
    <row r="293" spans="2:9" x14ac:dyDescent="0.25">
      <c r="C293" s="3" t="s">
        <v>122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7">
        <v>1.05</v>
      </c>
      <c r="I293" s="37"/>
    </row>
    <row r="294" spans="2:9" x14ac:dyDescent="0.25">
      <c r="B294" s="71" t="s">
        <v>70</v>
      </c>
      <c r="C294" s="3" t="s">
        <v>119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7">
        <v>1.05</v>
      </c>
      <c r="I294" s="37"/>
    </row>
    <row r="295" spans="2:9" x14ac:dyDescent="0.25">
      <c r="C295" s="3" t="s">
        <v>120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7">
        <v>1.05</v>
      </c>
      <c r="I295" s="37"/>
    </row>
    <row r="296" spans="2:9" x14ac:dyDescent="0.25">
      <c r="C296" s="3" t="s">
        <v>121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7">
        <v>1.05</v>
      </c>
      <c r="I296" s="37"/>
    </row>
    <row r="297" spans="2:9" x14ac:dyDescent="0.25">
      <c r="C297" s="3" t="s">
        <v>122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7">
        <v>1.05</v>
      </c>
      <c r="I297" s="37"/>
    </row>
    <row r="298" spans="2:9" x14ac:dyDescent="0.25">
      <c r="B298" s="71" t="s">
        <v>72</v>
      </c>
      <c r="C298" s="3" t="s">
        <v>119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7">
        <v>1.05</v>
      </c>
      <c r="I298" s="37"/>
    </row>
    <row r="299" spans="2:9" x14ac:dyDescent="0.25">
      <c r="C299" s="3" t="s">
        <v>120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7">
        <v>1.05</v>
      </c>
      <c r="I299" s="37"/>
    </row>
    <row r="300" spans="2:9" x14ac:dyDescent="0.25">
      <c r="C300" s="3" t="s">
        <v>121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7">
        <v>1.05</v>
      </c>
      <c r="I300" s="37"/>
    </row>
    <row r="301" spans="2:9" x14ac:dyDescent="0.25">
      <c r="C301" s="3" t="s">
        <v>122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7">
        <v>1.05</v>
      </c>
      <c r="I301" s="37"/>
    </row>
    <row r="302" spans="2:9" x14ac:dyDescent="0.25">
      <c r="B302" s="71" t="s">
        <v>81</v>
      </c>
      <c r="C302" s="3" t="s">
        <v>119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7">
        <v>1.05</v>
      </c>
      <c r="I302" s="37"/>
    </row>
    <row r="303" spans="2:9" x14ac:dyDescent="0.25">
      <c r="C303" s="3" t="s">
        <v>120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7">
        <v>1.05</v>
      </c>
      <c r="I303" s="37"/>
    </row>
    <row r="304" spans="2:9" x14ac:dyDescent="0.25">
      <c r="C304" s="3" t="s">
        <v>121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7">
        <v>1.05</v>
      </c>
      <c r="I304" s="37"/>
    </row>
    <row r="305" spans="2:9" x14ac:dyDescent="0.25">
      <c r="C305" s="3" t="s">
        <v>122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7">
        <v>1.05</v>
      </c>
      <c r="I305" s="37"/>
    </row>
    <row r="306" spans="2:9" x14ac:dyDescent="0.25">
      <c r="B306" s="71" t="s">
        <v>82</v>
      </c>
      <c r="C306" s="3" t="s">
        <v>119</v>
      </c>
      <c r="D306" s="91">
        <f t="shared" ref="D306:G325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7">
        <v>1.05</v>
      </c>
      <c r="I306" s="37"/>
    </row>
    <row r="307" spans="2:9" x14ac:dyDescent="0.25">
      <c r="C307" s="3" t="s">
        <v>120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7">
        <v>1.05</v>
      </c>
      <c r="I307" s="37"/>
    </row>
    <row r="308" spans="2:9" x14ac:dyDescent="0.25">
      <c r="C308" s="3" t="s">
        <v>121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7">
        <v>1.05</v>
      </c>
      <c r="I308" s="37"/>
    </row>
    <row r="309" spans="2:9" x14ac:dyDescent="0.25">
      <c r="C309" s="3" t="s">
        <v>122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7">
        <v>1.05</v>
      </c>
      <c r="I309" s="37"/>
    </row>
    <row r="310" spans="2:9" x14ac:dyDescent="0.25">
      <c r="B310" s="71" t="s">
        <v>84</v>
      </c>
      <c r="C310" s="3" t="s">
        <v>119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7">
        <v>1.05</v>
      </c>
      <c r="I310" s="37"/>
    </row>
    <row r="311" spans="2:9" x14ac:dyDescent="0.25">
      <c r="C311" s="3" t="s">
        <v>120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7">
        <v>1.05</v>
      </c>
      <c r="I311" s="37"/>
    </row>
    <row r="312" spans="2:9" x14ac:dyDescent="0.25">
      <c r="C312" s="3" t="s">
        <v>121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7">
        <v>1.05</v>
      </c>
      <c r="I312" s="37"/>
    </row>
    <row r="313" spans="2:9" x14ac:dyDescent="0.25">
      <c r="C313" s="3" t="s">
        <v>122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7">
        <v>1.05</v>
      </c>
      <c r="I313" s="37"/>
    </row>
    <row r="314" spans="2:9" x14ac:dyDescent="0.25">
      <c r="B314" s="71" t="s">
        <v>83</v>
      </c>
      <c r="C314" s="3" t="s">
        <v>119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7">
        <v>1.05</v>
      </c>
      <c r="I314" s="37"/>
    </row>
    <row r="315" spans="2:9" x14ac:dyDescent="0.25">
      <c r="C315" s="3" t="s">
        <v>120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7">
        <v>1.05</v>
      </c>
      <c r="I315" s="37"/>
    </row>
    <row r="316" spans="2:9" x14ac:dyDescent="0.25">
      <c r="C316" s="3" t="s">
        <v>121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7">
        <v>1.05</v>
      </c>
      <c r="I316" s="37"/>
    </row>
    <row r="317" spans="2:9" x14ac:dyDescent="0.25">
      <c r="C317" s="3" t="s">
        <v>122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7">
        <v>1.05</v>
      </c>
      <c r="I317" s="37"/>
    </row>
    <row r="318" spans="2:9" x14ac:dyDescent="0.25">
      <c r="B318" s="71" t="s">
        <v>86</v>
      </c>
      <c r="C318" s="3" t="s">
        <v>119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7">
        <v>1.05</v>
      </c>
      <c r="I318" s="37"/>
    </row>
    <row r="319" spans="2:9" x14ac:dyDescent="0.25">
      <c r="C319" s="3" t="s">
        <v>120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7">
        <v>1.05</v>
      </c>
      <c r="I319" s="37"/>
    </row>
    <row r="320" spans="2:9" x14ac:dyDescent="0.25">
      <c r="C320" s="3" t="s">
        <v>121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7">
        <v>1.05</v>
      </c>
      <c r="I320" s="37"/>
    </row>
    <row r="321" spans="1:9" x14ac:dyDescent="0.25">
      <c r="C321" s="3" t="s">
        <v>122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7">
        <v>1.05</v>
      </c>
      <c r="I321" s="37"/>
    </row>
    <row r="323" spans="1:9" x14ac:dyDescent="0.25">
      <c r="A323" s="66" t="s">
        <v>277</v>
      </c>
      <c r="B323" s="74"/>
      <c r="C323" s="74"/>
      <c r="D323" s="74"/>
      <c r="E323" s="74"/>
      <c r="F323" s="74"/>
      <c r="G323" s="74"/>
      <c r="H323" s="74"/>
      <c r="I323" s="74"/>
    </row>
    <row r="324" spans="1:9" ht="26.55" customHeight="1" x14ac:dyDescent="0.25">
      <c r="A324" s="37" t="s">
        <v>81</v>
      </c>
      <c r="B324" s="82" t="s">
        <v>122</v>
      </c>
      <c r="C324" s="80" t="s">
        <v>276</v>
      </c>
      <c r="D324" s="67" t="s">
        <v>67</v>
      </c>
      <c r="E324" s="67" t="s">
        <v>77</v>
      </c>
      <c r="F324" s="67" t="s">
        <v>78</v>
      </c>
      <c r="G324" s="67" t="s">
        <v>79</v>
      </c>
      <c r="H324" s="81" t="s">
        <v>80</v>
      </c>
      <c r="I324" s="78"/>
    </row>
    <row r="325" spans="1:9" x14ac:dyDescent="0.25">
      <c r="A325" s="35"/>
      <c r="C325" s="3" t="s">
        <v>119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7">
        <v>1.05</v>
      </c>
      <c r="I325" s="37"/>
    </row>
    <row r="326" spans="1:9" x14ac:dyDescent="0.25">
      <c r="C326" s="3" t="s">
        <v>120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7">
        <v>1.05</v>
      </c>
      <c r="I326" s="37"/>
    </row>
    <row r="327" spans="1:9" x14ac:dyDescent="0.25">
      <c r="C327" s="3" t="s">
        <v>121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7">
        <v>1.05</v>
      </c>
      <c r="I327" s="37"/>
    </row>
    <row r="328" spans="1:9" x14ac:dyDescent="0.25">
      <c r="C328" s="3" t="s">
        <v>122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7">
        <v>1.05</v>
      </c>
      <c r="I328" s="37"/>
    </row>
  </sheetData>
  <sheetProtection algorithmName="SHA-512" hashValue="CLS7rpxvEtwk/V40AVafRmtJUxlZEUxKQOfiWJlE/89PMQs81Dry0ImGR9XR8DuXeRpBwvK9hzTie4oFqjnfww==" saltValue="VaR6QJ7dF+ivOL+af4Ba/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77734375" style="71" customWidth="1"/>
    <col min="2" max="2" width="44.44140625" style="71" customWidth="1"/>
    <col min="3" max="3" width="17.77734375" style="71" customWidth="1"/>
    <col min="4" max="4" width="17.5546875" style="71" customWidth="1"/>
    <col min="5" max="5" width="17.21875" style="71" customWidth="1"/>
    <col min="6" max="6" width="15" style="71" customWidth="1"/>
    <col min="7" max="7" width="13.77734375" style="71" customWidth="1"/>
    <col min="8" max="9" width="12.77734375" style="71" customWidth="1"/>
    <col min="10" max="16384" width="12.77734375" style="71"/>
  </cols>
  <sheetData>
    <row r="1" spans="1:7" s="74" customFormat="1" ht="14.25" customHeight="1" x14ac:dyDescent="0.25">
      <c r="A1" s="66" t="s">
        <v>230</v>
      </c>
    </row>
    <row r="2" spans="1:7" ht="14.25" customHeight="1" x14ac:dyDescent="0.25">
      <c r="A2" s="82" t="s">
        <v>202</v>
      </c>
      <c r="B2" s="1"/>
      <c r="C2" s="35" t="s">
        <v>67</v>
      </c>
      <c r="D2" s="35" t="s">
        <v>77</v>
      </c>
      <c r="E2" s="35" t="s">
        <v>78</v>
      </c>
      <c r="F2" s="35" t="s">
        <v>79</v>
      </c>
      <c r="G2" s="35" t="s">
        <v>80</v>
      </c>
    </row>
    <row r="3" spans="1:7" ht="14.25" customHeight="1" x14ac:dyDescent="0.25">
      <c r="B3" s="27" t="s">
        <v>278</v>
      </c>
      <c r="C3" s="90" t="s">
        <v>279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5">
      <c r="A4" s="35"/>
      <c r="B4" s="6" t="s">
        <v>280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5">
      <c r="A5" s="10" t="s">
        <v>281</v>
      </c>
    </row>
    <row r="6" spans="1:7" ht="14.25" customHeight="1" x14ac:dyDescent="0.25">
      <c r="B6" s="6" t="s">
        <v>190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6" t="s">
        <v>183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6" t="s">
        <v>191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6" t="s">
        <v>199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6"/>
      <c r="C10" s="6"/>
      <c r="D10" s="6"/>
      <c r="E10" s="6"/>
      <c r="F10" s="6"/>
      <c r="G10" s="6"/>
    </row>
    <row r="11" spans="1:7" s="74" customFormat="1" ht="14.25" customHeight="1" x14ac:dyDescent="0.25">
      <c r="A11" s="66" t="s">
        <v>282</v>
      </c>
    </row>
    <row r="12" spans="1:7" ht="14.25" customHeight="1" x14ac:dyDescent="0.25">
      <c r="A12" s="10"/>
      <c r="B12" s="27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5">
      <c r="A13" s="10"/>
      <c r="B13" s="27"/>
    </row>
    <row r="14" spans="1:7" s="74" customFormat="1" ht="14.25" customHeight="1" x14ac:dyDescent="0.25">
      <c r="A14" s="66" t="s">
        <v>283</v>
      </c>
    </row>
    <row r="15" spans="1:7" ht="14.25" customHeight="1" x14ac:dyDescent="0.25">
      <c r="A15" s="82" t="s">
        <v>269</v>
      </c>
      <c r="B15" s="6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5">
      <c r="A16" s="35"/>
      <c r="B16" s="6" t="s">
        <v>285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5">
      <c r="A17" s="82" t="s">
        <v>111</v>
      </c>
      <c r="B17" s="27" t="s">
        <v>286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74" customFormat="1" ht="14.25" customHeight="1" x14ac:dyDescent="0.25">
      <c r="A19" s="66" t="s">
        <v>287</v>
      </c>
    </row>
    <row r="20" spans="1:7" s="10" customFormat="1" ht="14.25" customHeight="1" x14ac:dyDescent="0.25">
      <c r="C20" s="35" t="s">
        <v>58</v>
      </c>
      <c r="D20" s="35" t="s">
        <v>59</v>
      </c>
      <c r="E20" s="35" t="s">
        <v>60</v>
      </c>
      <c r="F20" s="35" t="s">
        <v>61</v>
      </c>
    </row>
    <row r="21" spans="1:7" x14ac:dyDescent="0.25">
      <c r="B21" s="27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5">
      <c r="A23" s="92" t="s">
        <v>232</v>
      </c>
    </row>
    <row r="24" spans="1:7" x14ac:dyDescent="0.25">
      <c r="A24" s="66" t="s">
        <v>230</v>
      </c>
      <c r="B24" s="74"/>
      <c r="C24" s="74"/>
      <c r="D24" s="74"/>
      <c r="E24" s="74"/>
      <c r="F24" s="74"/>
      <c r="G24" s="74"/>
    </row>
    <row r="25" spans="1:7" x14ac:dyDescent="0.25">
      <c r="A25" s="82" t="s">
        <v>202</v>
      </c>
      <c r="B25" s="1"/>
      <c r="C25" s="35" t="s">
        <v>67</v>
      </c>
      <c r="D25" s="35" t="s">
        <v>77</v>
      </c>
      <c r="E25" s="35" t="s">
        <v>78</v>
      </c>
      <c r="F25" s="35" t="s">
        <v>79</v>
      </c>
      <c r="G25" s="35" t="s">
        <v>80</v>
      </c>
    </row>
    <row r="26" spans="1:7" x14ac:dyDescent="0.25">
      <c r="B26" s="27" t="s">
        <v>288</v>
      </c>
      <c r="C26" s="90" t="s">
        <v>279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5">
      <c r="A27" s="35"/>
      <c r="B27" s="6" t="s">
        <v>289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5">
      <c r="A28" s="10" t="s">
        <v>290</v>
      </c>
    </row>
    <row r="29" spans="1:7" x14ac:dyDescent="0.25">
      <c r="B29" s="6" t="s">
        <v>291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6" t="s">
        <v>292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6" t="s">
        <v>293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6" t="s">
        <v>294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6"/>
      <c r="C33" s="6"/>
      <c r="D33" s="6"/>
      <c r="E33" s="6"/>
      <c r="F33" s="6"/>
      <c r="G33" s="6"/>
    </row>
    <row r="34" spans="1:7" x14ac:dyDescent="0.25">
      <c r="A34" s="66" t="s">
        <v>295</v>
      </c>
      <c r="B34" s="74"/>
      <c r="C34" s="74"/>
      <c r="D34" s="74"/>
      <c r="E34" s="74"/>
      <c r="F34" s="74"/>
      <c r="G34" s="74"/>
    </row>
    <row r="35" spans="1:7" x14ac:dyDescent="0.25">
      <c r="A35" s="10"/>
      <c r="B35" s="27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5">
      <c r="A36" s="10"/>
      <c r="B36" s="27"/>
    </row>
    <row r="37" spans="1:7" x14ac:dyDescent="0.25">
      <c r="A37" s="66" t="s">
        <v>283</v>
      </c>
      <c r="B37" s="74"/>
      <c r="C37" s="74"/>
      <c r="D37" s="74"/>
      <c r="E37" s="74"/>
      <c r="F37" s="74"/>
      <c r="G37" s="74"/>
    </row>
    <row r="38" spans="1:7" x14ac:dyDescent="0.25">
      <c r="A38" s="82" t="s">
        <v>269</v>
      </c>
      <c r="B38" s="6" t="s">
        <v>297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5">
      <c r="A39" s="35"/>
      <c r="B39" s="6" t="s">
        <v>298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5">
      <c r="A40" s="82" t="s">
        <v>111</v>
      </c>
      <c r="B40" s="27" t="s">
        <v>299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5">
      <c r="A42" s="66" t="s">
        <v>300</v>
      </c>
      <c r="B42" s="74"/>
      <c r="C42" s="74"/>
      <c r="D42" s="74"/>
      <c r="E42" s="74"/>
      <c r="F42" s="74"/>
      <c r="G42" s="74"/>
    </row>
    <row r="43" spans="1:7" x14ac:dyDescent="0.25">
      <c r="A43" s="10"/>
      <c r="B43" s="10"/>
      <c r="C43" s="35" t="s">
        <v>58</v>
      </c>
      <c r="D43" s="35" t="s">
        <v>59</v>
      </c>
      <c r="E43" s="35" t="s">
        <v>60</v>
      </c>
      <c r="F43" s="35" t="s">
        <v>61</v>
      </c>
      <c r="G43" s="10"/>
    </row>
    <row r="44" spans="1:7" x14ac:dyDescent="0.25">
      <c r="B44" s="27" t="s">
        <v>301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5">
      <c r="A46" s="92" t="s">
        <v>236</v>
      </c>
    </row>
    <row r="47" spans="1:7" x14ac:dyDescent="0.25">
      <c r="A47" s="66" t="s">
        <v>230</v>
      </c>
      <c r="B47" s="74"/>
      <c r="C47" s="74"/>
      <c r="D47" s="74"/>
      <c r="E47" s="74"/>
      <c r="F47" s="74"/>
      <c r="G47" s="74"/>
    </row>
    <row r="48" spans="1:7" x14ac:dyDescent="0.25">
      <c r="A48" s="82" t="s">
        <v>202</v>
      </c>
      <c r="B48" s="1"/>
      <c r="C48" s="35" t="s">
        <v>67</v>
      </c>
      <c r="D48" s="35" t="s">
        <v>77</v>
      </c>
      <c r="E48" s="35" t="s">
        <v>78</v>
      </c>
      <c r="F48" s="35" t="s">
        <v>79</v>
      </c>
      <c r="G48" s="35" t="s">
        <v>80</v>
      </c>
    </row>
    <row r="49" spans="1:7" x14ac:dyDescent="0.25">
      <c r="B49" s="27" t="s">
        <v>302</v>
      </c>
      <c r="C49" s="90" t="s">
        <v>279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5">
      <c r="A50" s="35"/>
      <c r="B50" s="6" t="s">
        <v>303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5">
      <c r="A51" s="10" t="s">
        <v>304</v>
      </c>
    </row>
    <row r="52" spans="1:7" x14ac:dyDescent="0.25">
      <c r="B52" s="6" t="s">
        <v>305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6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6" t="s">
        <v>307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6" t="s">
        <v>308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6"/>
      <c r="C56" s="6"/>
      <c r="D56" s="6"/>
      <c r="E56" s="6"/>
      <c r="F56" s="6"/>
      <c r="G56" s="6"/>
    </row>
    <row r="57" spans="1:7" x14ac:dyDescent="0.25">
      <c r="A57" s="66" t="s">
        <v>309</v>
      </c>
      <c r="B57" s="74"/>
      <c r="C57" s="74"/>
      <c r="D57" s="74"/>
      <c r="E57" s="74"/>
      <c r="F57" s="74"/>
      <c r="G57" s="74"/>
    </row>
    <row r="58" spans="1:7" x14ac:dyDescent="0.25">
      <c r="A58" s="10"/>
      <c r="B58" s="27" t="s">
        <v>310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5">
      <c r="A59" s="10"/>
      <c r="B59" s="27"/>
    </row>
    <row r="60" spans="1:7" x14ac:dyDescent="0.25">
      <c r="A60" s="66" t="s">
        <v>283</v>
      </c>
      <c r="B60" s="74"/>
      <c r="C60" s="74"/>
      <c r="D60" s="74"/>
      <c r="E60" s="74"/>
      <c r="F60" s="74"/>
      <c r="G60" s="74"/>
    </row>
    <row r="61" spans="1:7" x14ac:dyDescent="0.25">
      <c r="A61" s="82" t="s">
        <v>269</v>
      </c>
      <c r="B61" s="6" t="s">
        <v>311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5">
      <c r="A62" s="35"/>
      <c r="B62" s="6" t="s">
        <v>312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5">
      <c r="A63" s="82" t="s">
        <v>111</v>
      </c>
      <c r="B63" s="27" t="s">
        <v>313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5">
      <c r="A65" s="66" t="s">
        <v>314</v>
      </c>
      <c r="B65" s="74"/>
      <c r="C65" s="74"/>
      <c r="D65" s="74"/>
      <c r="E65" s="74"/>
      <c r="F65" s="74"/>
      <c r="G65" s="74"/>
    </row>
    <row r="66" spans="1:7" x14ac:dyDescent="0.25">
      <c r="A66" s="10"/>
      <c r="B66" s="10"/>
      <c r="C66" s="35" t="s">
        <v>58</v>
      </c>
      <c r="D66" s="35" t="s">
        <v>59</v>
      </c>
      <c r="E66" s="35" t="s">
        <v>60</v>
      </c>
      <c r="F66" s="35" t="s">
        <v>61</v>
      </c>
      <c r="G66" s="10"/>
    </row>
    <row r="67" spans="1:7" x14ac:dyDescent="0.25">
      <c r="B67" s="27" t="s">
        <v>315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By8ewFG1tupVs8S5noLe56xYH4sjXFdijW/HA/rC5EUBGoCmgqjoSEugtx/pWbRrTtn0b+KuZjoP0I3VoaRUxQ==" saltValue="WB4UCRb4/RIxcnaT706eq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21875" defaultRowHeight="15.75" customHeight="1" x14ac:dyDescent="0.25"/>
  <cols>
    <col min="1" max="1" width="52.21875" style="71" customWidth="1"/>
    <col min="2" max="6" width="16.21875" style="71" customWidth="1"/>
    <col min="7" max="7" width="17.21875" style="71" customWidth="1"/>
    <col min="8" max="10" width="16.21875" style="71" customWidth="1"/>
    <col min="11" max="16384" width="16.21875" style="71"/>
  </cols>
  <sheetData>
    <row r="1" spans="1:6" ht="15.75" customHeight="1" x14ac:dyDescent="0.25">
      <c r="A1" s="1" t="s">
        <v>156</v>
      </c>
      <c r="B1" s="35"/>
      <c r="C1" s="35" t="s">
        <v>40</v>
      </c>
      <c r="D1" s="35" t="s">
        <v>42</v>
      </c>
      <c r="E1" s="35" t="s">
        <v>41</v>
      </c>
      <c r="F1" s="1" t="s">
        <v>43</v>
      </c>
    </row>
    <row r="2" spans="1:6" ht="15.75" customHeight="1" x14ac:dyDescent="0.25">
      <c r="A2" s="6" t="s">
        <v>165</v>
      </c>
      <c r="B2" s="6" t="s">
        <v>316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6"/>
      <c r="B3" s="6" t="s">
        <v>317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6" t="s">
        <v>178</v>
      </c>
      <c r="B4" s="6" t="s">
        <v>316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6"/>
      <c r="B5" s="6" t="s">
        <v>317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6" t="s">
        <v>179</v>
      </c>
      <c r="B6" s="6" t="s">
        <v>316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6"/>
      <c r="B7" s="6" t="s">
        <v>317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6" t="s">
        <v>180</v>
      </c>
      <c r="B8" s="6" t="s">
        <v>316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6"/>
      <c r="B9" s="6" t="s">
        <v>317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6" t="s">
        <v>184</v>
      </c>
      <c r="B10" s="6" t="s">
        <v>316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6"/>
      <c r="B11" s="6" t="s">
        <v>317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6" t="s">
        <v>188</v>
      </c>
      <c r="B12" s="6" t="s">
        <v>316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6"/>
      <c r="B13" s="6" t="s">
        <v>317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5">
      <c r="A15" s="92" t="s">
        <v>232</v>
      </c>
    </row>
    <row r="16" spans="1:6" ht="15.75" customHeight="1" x14ac:dyDescent="0.25">
      <c r="A16" s="1" t="s">
        <v>156</v>
      </c>
      <c r="B16" s="35"/>
      <c r="C16" s="35" t="s">
        <v>40</v>
      </c>
      <c r="D16" s="35" t="s">
        <v>42</v>
      </c>
      <c r="E16" s="35" t="s">
        <v>41</v>
      </c>
      <c r="F16" s="1" t="s">
        <v>43</v>
      </c>
    </row>
    <row r="17" spans="1:6" ht="15.75" customHeight="1" x14ac:dyDescent="0.25">
      <c r="A17" s="6" t="s">
        <v>165</v>
      </c>
      <c r="B17" s="6" t="s">
        <v>316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6"/>
      <c r="B18" s="6" t="s">
        <v>317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6" t="s">
        <v>178</v>
      </c>
      <c r="B19" s="6" t="s">
        <v>316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6"/>
      <c r="B20" s="6" t="s">
        <v>317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6" t="s">
        <v>179</v>
      </c>
      <c r="B21" s="6" t="s">
        <v>316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6"/>
      <c r="B22" s="6" t="s">
        <v>317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6" t="s">
        <v>180</v>
      </c>
      <c r="B23" s="6" t="s">
        <v>316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6"/>
      <c r="B24" s="6" t="s">
        <v>317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6" t="s">
        <v>184</v>
      </c>
      <c r="B25" s="6" t="s">
        <v>316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6"/>
      <c r="B26" s="6" t="s">
        <v>317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6" t="s">
        <v>188</v>
      </c>
      <c r="B27" s="6" t="s">
        <v>316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6"/>
      <c r="B28" s="6" t="s">
        <v>317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5">
      <c r="A30" s="92" t="s">
        <v>236</v>
      </c>
    </row>
    <row r="31" spans="1:6" ht="15.75" customHeight="1" x14ac:dyDescent="0.25">
      <c r="A31" s="1" t="s">
        <v>156</v>
      </c>
      <c r="B31" s="35"/>
      <c r="C31" s="35" t="s">
        <v>40</v>
      </c>
      <c r="D31" s="35" t="s">
        <v>42</v>
      </c>
      <c r="E31" s="35" t="s">
        <v>41</v>
      </c>
      <c r="F31" s="1" t="s">
        <v>43</v>
      </c>
    </row>
    <row r="32" spans="1:6" ht="15.75" customHeight="1" x14ac:dyDescent="0.25">
      <c r="A32" s="6" t="s">
        <v>165</v>
      </c>
      <c r="B32" s="6" t="s">
        <v>316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6"/>
      <c r="B33" s="6" t="s">
        <v>317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6" t="s">
        <v>178</v>
      </c>
      <c r="B34" s="6" t="s">
        <v>316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6"/>
      <c r="B35" s="6" t="s">
        <v>317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6" t="s">
        <v>179</v>
      </c>
      <c r="B36" s="6" t="s">
        <v>316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6"/>
      <c r="B37" s="6" t="s">
        <v>317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6" t="s">
        <v>180</v>
      </c>
      <c r="B38" s="6" t="s">
        <v>316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6"/>
      <c r="B39" s="6" t="s">
        <v>317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6" t="s">
        <v>184</v>
      </c>
      <c r="B40" s="6" t="s">
        <v>316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6"/>
      <c r="B41" s="6" t="s">
        <v>317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6" t="s">
        <v>188</v>
      </c>
      <c r="B42" s="6" t="s">
        <v>316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6"/>
      <c r="B43" s="6" t="s">
        <v>317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IqcMxAqsGloxx0YOiH0BoCzFa+a9zSHQykSJWXKjHhVx3Qh+K46hQYJXMnK7lNLaSg/TGSDF1MwvVL4t5wOYUg==" saltValue="zsNuAdLSkxm9wDAA4/kZt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71" customWidth="1"/>
    <col min="2" max="2" width="58.77734375" style="71" bestFit="1" customWidth="1"/>
    <col min="3" max="15" width="15" style="71" customWidth="1"/>
    <col min="16" max="17" width="12.77734375" style="71" customWidth="1"/>
    <col min="18" max="16384" width="12.77734375" style="71"/>
  </cols>
  <sheetData>
    <row r="1" spans="1:15" ht="35.25" customHeight="1" x14ac:dyDescent="0.25">
      <c r="A1" s="35"/>
      <c r="B1" s="35"/>
      <c r="C1" s="67" t="s">
        <v>67</v>
      </c>
      <c r="D1" s="67" t="s">
        <v>77</v>
      </c>
      <c r="E1" s="67" t="s">
        <v>78</v>
      </c>
      <c r="F1" s="67" t="s">
        <v>79</v>
      </c>
      <c r="G1" s="67" t="s">
        <v>80</v>
      </c>
      <c r="H1" s="67" t="s">
        <v>58</v>
      </c>
      <c r="I1" s="67" t="s">
        <v>59</v>
      </c>
      <c r="J1" s="67" t="s">
        <v>60</v>
      </c>
      <c r="K1" s="67" t="s">
        <v>61</v>
      </c>
      <c r="L1" s="67" t="s">
        <v>112</v>
      </c>
      <c r="M1" s="67" t="s">
        <v>113</v>
      </c>
      <c r="N1" s="67" t="s">
        <v>114</v>
      </c>
      <c r="O1" s="67" t="s">
        <v>115</v>
      </c>
    </row>
    <row r="2" spans="1:15" x14ac:dyDescent="0.25">
      <c r="A2" s="35" t="s">
        <v>318</v>
      </c>
    </row>
    <row r="3" spans="1:15" x14ac:dyDescent="0.25">
      <c r="B3" s="27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27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27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27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27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6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6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27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6" t="s">
        <v>183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27" t="s">
        <v>184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2" customHeight="1" x14ac:dyDescent="0.25">
      <c r="B13" s="27" t="s">
        <v>187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27" t="s">
        <v>188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6" t="s">
        <v>191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5">
      <c r="A17" s="35" t="s">
        <v>319</v>
      </c>
      <c r="B17" s="27"/>
    </row>
    <row r="18" spans="1:15" x14ac:dyDescent="0.25">
      <c r="B18" s="6" t="s">
        <v>171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6" t="s">
        <v>172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6" t="s">
        <v>173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6" t="s">
        <v>181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5">
      <c r="A23" s="92" t="s">
        <v>232</v>
      </c>
    </row>
    <row r="24" spans="1:15" ht="26.55" customHeight="1" x14ac:dyDescent="0.25">
      <c r="A24" s="35"/>
      <c r="B24" s="35"/>
      <c r="C24" s="67" t="s">
        <v>67</v>
      </c>
      <c r="D24" s="67" t="s">
        <v>77</v>
      </c>
      <c r="E24" s="67" t="s">
        <v>78</v>
      </c>
      <c r="F24" s="67" t="s">
        <v>79</v>
      </c>
      <c r="G24" s="67" t="s">
        <v>80</v>
      </c>
      <c r="H24" s="67" t="s">
        <v>58</v>
      </c>
      <c r="I24" s="67" t="s">
        <v>59</v>
      </c>
      <c r="J24" s="67" t="s">
        <v>60</v>
      </c>
      <c r="K24" s="67" t="s">
        <v>61</v>
      </c>
      <c r="L24" s="67" t="s">
        <v>112</v>
      </c>
      <c r="M24" s="67" t="s">
        <v>113</v>
      </c>
      <c r="N24" s="67" t="s">
        <v>114</v>
      </c>
      <c r="O24" s="67" t="s">
        <v>115</v>
      </c>
    </row>
    <row r="25" spans="1:15" x14ac:dyDescent="0.25">
      <c r="A25" s="35" t="s">
        <v>320</v>
      </c>
    </row>
    <row r="26" spans="1:15" x14ac:dyDescent="0.25">
      <c r="B26" s="27" t="s">
        <v>169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27" t="s">
        <v>174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27" t="s">
        <v>175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27" t="s">
        <v>176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27" t="s">
        <v>177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6" t="s">
        <v>178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6" t="s">
        <v>179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27" t="s">
        <v>180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6" t="s">
        <v>183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27" t="s">
        <v>184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27" t="s">
        <v>187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27" t="s">
        <v>188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6" t="s">
        <v>191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5">
      <c r="A40" s="35" t="s">
        <v>321</v>
      </c>
      <c r="B40" s="27"/>
    </row>
    <row r="41" spans="1:15" x14ac:dyDescent="0.25">
      <c r="B41" s="6" t="s">
        <v>171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6" t="s">
        <v>172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6" t="s">
        <v>173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6" t="s">
        <v>181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5">
      <c r="A46" s="92" t="s">
        <v>236</v>
      </c>
    </row>
    <row r="47" spans="1:15" ht="26.55" customHeight="1" x14ac:dyDescent="0.25">
      <c r="A47" s="35"/>
      <c r="B47" s="35"/>
      <c r="C47" s="67" t="s">
        <v>67</v>
      </c>
      <c r="D47" s="67" t="s">
        <v>77</v>
      </c>
      <c r="E47" s="67" t="s">
        <v>78</v>
      </c>
      <c r="F47" s="67" t="s">
        <v>79</v>
      </c>
      <c r="G47" s="67" t="s">
        <v>80</v>
      </c>
      <c r="H47" s="67" t="s">
        <v>58</v>
      </c>
      <c r="I47" s="67" t="s">
        <v>59</v>
      </c>
      <c r="J47" s="67" t="s">
        <v>60</v>
      </c>
      <c r="K47" s="67" t="s">
        <v>61</v>
      </c>
      <c r="L47" s="67" t="s">
        <v>112</v>
      </c>
      <c r="M47" s="67" t="s">
        <v>113</v>
      </c>
      <c r="N47" s="67" t="s">
        <v>114</v>
      </c>
      <c r="O47" s="67" t="s">
        <v>115</v>
      </c>
    </row>
    <row r="48" spans="1:15" x14ac:dyDescent="0.25">
      <c r="A48" s="35" t="s">
        <v>322</v>
      </c>
    </row>
    <row r="49" spans="1:15" x14ac:dyDescent="0.25">
      <c r="B49" s="27" t="s">
        <v>169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27" t="s">
        <v>174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27" t="s">
        <v>175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27" t="s">
        <v>176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27" t="s">
        <v>177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6" t="s">
        <v>178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6" t="s">
        <v>179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27" t="s">
        <v>180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6" t="s">
        <v>183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27" t="s">
        <v>184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27" t="s">
        <v>187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27" t="s">
        <v>188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6" t="s">
        <v>191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5">
      <c r="A63" s="35" t="s">
        <v>323</v>
      </c>
      <c r="B63" s="27"/>
    </row>
    <row r="64" spans="1:15" x14ac:dyDescent="0.25">
      <c r="B64" s="6" t="s">
        <v>171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6" t="s">
        <v>172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6" t="s">
        <v>173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6" t="s">
        <v>181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WgWqFogQ/uhBWaEe9XGRNVuFwSjiAKYklv6DOCcr5NJreZJfJrHvg1sIbphuHQCTunGwUW4BAe8MDLiND6QDeQ==" saltValue="HogRLyiFjv5yvkOcEU1PS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21875" style="71" customWidth="1"/>
    <col min="2" max="2" width="27.77734375" style="71" customWidth="1"/>
    <col min="3" max="7" width="15.5546875" style="71" customWidth="1"/>
    <col min="8" max="9" width="12.77734375" style="71" customWidth="1"/>
    <col min="10" max="16384" width="12.77734375" style="71"/>
  </cols>
  <sheetData>
    <row r="1" spans="1:7" x14ac:dyDescent="0.25">
      <c r="A1" s="35"/>
      <c r="B1" s="1"/>
      <c r="C1" s="35" t="s">
        <v>67</v>
      </c>
      <c r="D1" s="35" t="s">
        <v>77</v>
      </c>
      <c r="E1" s="35" t="s">
        <v>78</v>
      </c>
      <c r="F1" s="35" t="s">
        <v>79</v>
      </c>
      <c r="G1" s="35" t="s">
        <v>80</v>
      </c>
    </row>
    <row r="2" spans="1:7" x14ac:dyDescent="0.25">
      <c r="A2" s="35" t="s">
        <v>324</v>
      </c>
    </row>
    <row r="3" spans="1:7" x14ac:dyDescent="0.25">
      <c r="B3" s="27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5">
      <c r="A4" s="35" t="s">
        <v>325</v>
      </c>
      <c r="B4" s="27"/>
      <c r="C4" s="83"/>
      <c r="D4" s="83"/>
      <c r="E4" s="83"/>
      <c r="F4" s="83"/>
      <c r="G4" s="83"/>
    </row>
    <row r="5" spans="1:7" x14ac:dyDescent="0.25">
      <c r="B5" s="6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5">
      <c r="A7" s="92" t="s">
        <v>326</v>
      </c>
    </row>
    <row r="8" spans="1:7" x14ac:dyDescent="0.25">
      <c r="A8" s="35"/>
      <c r="B8" s="1"/>
      <c r="C8" s="35" t="s">
        <v>67</v>
      </c>
      <c r="D8" s="35" t="s">
        <v>77</v>
      </c>
      <c r="E8" s="35" t="s">
        <v>78</v>
      </c>
      <c r="F8" s="35" t="s">
        <v>79</v>
      </c>
      <c r="G8" s="35" t="s">
        <v>80</v>
      </c>
    </row>
    <row r="9" spans="1:7" x14ac:dyDescent="0.25">
      <c r="A9" s="35" t="s">
        <v>327</v>
      </c>
    </row>
    <row r="10" spans="1:7" x14ac:dyDescent="0.25">
      <c r="B10" s="27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5">
      <c r="A11" s="35" t="s">
        <v>328</v>
      </c>
      <c r="B11" s="27"/>
      <c r="C11" s="83"/>
      <c r="D11" s="83"/>
      <c r="E11" s="83"/>
      <c r="F11" s="83"/>
      <c r="G11" s="83"/>
    </row>
    <row r="12" spans="1:7" x14ac:dyDescent="0.25">
      <c r="B12" s="6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5">
      <c r="A14" s="92" t="s">
        <v>329</v>
      </c>
    </row>
    <row r="15" spans="1:7" x14ac:dyDescent="0.25">
      <c r="A15" s="35"/>
      <c r="B15" s="1"/>
      <c r="C15" s="35" t="s">
        <v>67</v>
      </c>
      <c r="D15" s="35" t="s">
        <v>77</v>
      </c>
      <c r="E15" s="35" t="s">
        <v>78</v>
      </c>
      <c r="F15" s="35" t="s">
        <v>79</v>
      </c>
      <c r="G15" s="35" t="s">
        <v>80</v>
      </c>
    </row>
    <row r="16" spans="1:7" x14ac:dyDescent="0.25">
      <c r="A16" s="35" t="s">
        <v>330</v>
      </c>
    </row>
    <row r="17" spans="1:7" x14ac:dyDescent="0.25">
      <c r="B17" s="27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5">
      <c r="A18" s="35" t="s">
        <v>331</v>
      </c>
      <c r="B18" s="27"/>
      <c r="C18" s="83"/>
      <c r="D18" s="83"/>
      <c r="E18" s="83"/>
      <c r="F18" s="83"/>
      <c r="G18" s="83"/>
    </row>
    <row r="19" spans="1:7" x14ac:dyDescent="0.25">
      <c r="B19" s="6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1qc03QZcxxmkNqHx+HiGkcRlKI8AkPwLkBeFiWe5iwpCLbJqH+1boyTIMf3bx42i2VPDgIJspGwNBztvLjnITQ==" saltValue="OWerlorIF31G32Y/Km3jL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D2" sqref="D2:H53"/>
    </sheetView>
  </sheetViews>
  <sheetFormatPr defaultColWidth="12.77734375" defaultRowHeight="13.2" x14ac:dyDescent="0.25"/>
  <cols>
    <col min="1" max="1" width="53" style="6" customWidth="1"/>
    <col min="2" max="2" width="30.5546875" style="6" customWidth="1"/>
    <col min="3" max="3" width="24.77734375" style="6" customWidth="1"/>
    <col min="4" max="4" width="15" style="71" customWidth="1"/>
    <col min="5" max="5" width="13.77734375" style="71" customWidth="1"/>
    <col min="6" max="6" width="14.44140625" style="71" customWidth="1"/>
    <col min="7" max="7" width="12.77734375" style="71" customWidth="1"/>
    <col min="8" max="8" width="17.5546875" style="71" customWidth="1"/>
    <col min="9" max="10" width="12.77734375" style="71" customWidth="1"/>
    <col min="11" max="16384" width="12.77734375" style="71"/>
  </cols>
  <sheetData>
    <row r="1" spans="1:8" x14ac:dyDescent="0.25">
      <c r="A1" s="35" t="s">
        <v>156</v>
      </c>
      <c r="B1" s="35" t="s">
        <v>332</v>
      </c>
      <c r="C1" s="82" t="s">
        <v>333</v>
      </c>
      <c r="D1" s="35" t="s">
        <v>67</v>
      </c>
      <c r="E1" s="35" t="s">
        <v>77</v>
      </c>
      <c r="F1" s="35" t="s">
        <v>78</v>
      </c>
      <c r="G1" s="35" t="s">
        <v>79</v>
      </c>
      <c r="H1" s="35" t="s">
        <v>80</v>
      </c>
    </row>
    <row r="2" spans="1:8" x14ac:dyDescent="0.25">
      <c r="A2" s="6" t="s">
        <v>192</v>
      </c>
      <c r="B2" s="6" t="s">
        <v>81</v>
      </c>
      <c r="C2" s="6" t="s">
        <v>334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5">
      <c r="C3" s="6" t="s">
        <v>335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5">
      <c r="C4" s="6" t="s">
        <v>336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6" t="s">
        <v>190</v>
      </c>
      <c r="B5" s="6" t="s">
        <v>204</v>
      </c>
      <c r="C5" s="6" t="s">
        <v>334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6" t="s">
        <v>336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6" t="s">
        <v>203</v>
      </c>
      <c r="C7" s="6" t="s">
        <v>334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6" t="s">
        <v>336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6" t="s">
        <v>183</v>
      </c>
      <c r="B9" s="6" t="s">
        <v>204</v>
      </c>
      <c r="C9" s="6" t="s">
        <v>334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6" t="s">
        <v>336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6" t="s">
        <v>203</v>
      </c>
      <c r="C11" s="6" t="s">
        <v>334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6" t="s">
        <v>336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6" t="s">
        <v>191</v>
      </c>
      <c r="B13" s="6" t="s">
        <v>204</v>
      </c>
      <c r="C13" s="6" t="s">
        <v>334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6" t="s">
        <v>336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6" t="s">
        <v>203</v>
      </c>
      <c r="C15" s="6" t="s">
        <v>334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6" t="s">
        <v>336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6" t="s">
        <v>168</v>
      </c>
      <c r="B17" s="6" t="s">
        <v>204</v>
      </c>
      <c r="C17" s="6" t="s">
        <v>334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6" t="s">
        <v>336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5">
      <c r="B19" s="6" t="s">
        <v>203</v>
      </c>
      <c r="C19" s="6" t="s">
        <v>334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6" t="s">
        <v>336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5">
      <c r="A21" s="6" t="s">
        <v>173</v>
      </c>
      <c r="B21" s="6" t="s">
        <v>74</v>
      </c>
      <c r="C21" s="6" t="s">
        <v>334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6" t="s">
        <v>335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6" t="s">
        <v>171</v>
      </c>
      <c r="B23" s="6" t="s">
        <v>74</v>
      </c>
      <c r="C23" s="6" t="s">
        <v>334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6" t="s">
        <v>335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6" t="s">
        <v>172</v>
      </c>
      <c r="B25" s="6" t="s">
        <v>74</v>
      </c>
      <c r="C25" s="6" t="s">
        <v>334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6" t="s">
        <v>335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6" t="s">
        <v>196</v>
      </c>
      <c r="B27" s="6" t="s">
        <v>81</v>
      </c>
      <c r="C27" s="6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6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6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6" t="s">
        <v>197</v>
      </c>
      <c r="B30" s="6" t="s">
        <v>81</v>
      </c>
      <c r="C30" s="6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6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6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6" t="s">
        <v>195</v>
      </c>
      <c r="B33" s="6" t="s">
        <v>81</v>
      </c>
      <c r="C33" s="6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6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6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6" t="s">
        <v>194</v>
      </c>
      <c r="B36" s="6" t="s">
        <v>81</v>
      </c>
      <c r="C36" s="6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6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6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6" t="s">
        <v>193</v>
      </c>
      <c r="B39" s="6" t="s">
        <v>81</v>
      </c>
      <c r="C39" s="6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6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6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6" t="s">
        <v>199</v>
      </c>
      <c r="B42" s="6" t="s">
        <v>81</v>
      </c>
      <c r="C42" s="6" t="s">
        <v>334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5">
      <c r="C43" s="6" t="s">
        <v>335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5">
      <c r="C44" s="6" t="s">
        <v>336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5">
      <c r="B45" s="6" t="s">
        <v>82</v>
      </c>
      <c r="C45" s="6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6" t="s">
        <v>335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5">
      <c r="C47" s="6" t="s">
        <v>336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5">
      <c r="A48" s="6" t="s">
        <v>189</v>
      </c>
      <c r="B48" s="6" t="s">
        <v>81</v>
      </c>
      <c r="C48" s="6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6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6" t="s">
        <v>198</v>
      </c>
      <c r="B50" s="6" t="s">
        <v>81</v>
      </c>
      <c r="C50" s="6" t="s">
        <v>334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5">
      <c r="C51" s="6" t="s">
        <v>335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5">
      <c r="A52" s="6" t="s">
        <v>182</v>
      </c>
      <c r="B52" s="6" t="s">
        <v>72</v>
      </c>
      <c r="C52" s="6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6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5">
      <c r="A55" s="96" t="s">
        <v>326</v>
      </c>
      <c r="B55" s="97"/>
      <c r="C55" s="97"/>
    </row>
    <row r="56" spans="1:8" x14ac:dyDescent="0.25">
      <c r="A56" s="35" t="s">
        <v>156</v>
      </c>
      <c r="B56" s="35" t="s">
        <v>332</v>
      </c>
      <c r="C56" s="82" t="s">
        <v>333</v>
      </c>
      <c r="D56" s="35" t="s">
        <v>67</v>
      </c>
      <c r="E56" s="35" t="s">
        <v>77</v>
      </c>
      <c r="F56" s="35" t="s">
        <v>78</v>
      </c>
      <c r="G56" s="35" t="s">
        <v>79</v>
      </c>
      <c r="H56" s="35" t="s">
        <v>80</v>
      </c>
    </row>
    <row r="57" spans="1:8" x14ac:dyDescent="0.25">
      <c r="A57" s="6" t="s">
        <v>192</v>
      </c>
      <c r="B57" s="6" t="s">
        <v>81</v>
      </c>
      <c r="C57" s="6" t="s">
        <v>334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5">
      <c r="C58" s="6" t="s">
        <v>335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5">
      <c r="C59" s="6" t="s">
        <v>336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6" t="s">
        <v>190</v>
      </c>
      <c r="B60" s="6" t="s">
        <v>204</v>
      </c>
      <c r="C60" s="6" t="s">
        <v>334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6" t="s">
        <v>336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6" t="s">
        <v>203</v>
      </c>
      <c r="C62" s="6" t="s">
        <v>334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6" t="s">
        <v>336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6" t="s">
        <v>183</v>
      </c>
      <c r="B64" s="6" t="s">
        <v>204</v>
      </c>
      <c r="C64" s="6" t="s">
        <v>334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6" t="s">
        <v>336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6" t="s">
        <v>203</v>
      </c>
      <c r="C66" s="6" t="s">
        <v>334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6" t="s">
        <v>336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6" t="s">
        <v>191</v>
      </c>
      <c r="B68" s="6" t="s">
        <v>204</v>
      </c>
      <c r="C68" s="6" t="s">
        <v>334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6" t="s">
        <v>336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6" t="s">
        <v>203</v>
      </c>
      <c r="C70" s="6" t="s">
        <v>334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6" t="s">
        <v>336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6" t="s">
        <v>168</v>
      </c>
      <c r="B72" s="6" t="s">
        <v>204</v>
      </c>
      <c r="C72" s="6" t="s">
        <v>334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6" t="s">
        <v>336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6" t="s">
        <v>203</v>
      </c>
      <c r="C74" s="6" t="s">
        <v>334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6" t="s">
        <v>336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6" t="s">
        <v>173</v>
      </c>
      <c r="B76" s="6" t="s">
        <v>74</v>
      </c>
      <c r="C76" s="6" t="s">
        <v>334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6" t="s">
        <v>335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5">
      <c r="A78" s="6" t="s">
        <v>171</v>
      </c>
      <c r="B78" s="6" t="s">
        <v>74</v>
      </c>
      <c r="C78" s="6" t="s">
        <v>334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5">
      <c r="C79" s="6" t="s">
        <v>335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5">
      <c r="A80" s="6" t="s">
        <v>172</v>
      </c>
      <c r="B80" s="6" t="s">
        <v>74</v>
      </c>
      <c r="C80" s="6" t="s">
        <v>334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5">
      <c r="C81" s="6" t="s">
        <v>335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5">
      <c r="A82" s="6" t="s">
        <v>196</v>
      </c>
      <c r="B82" s="6" t="s">
        <v>81</v>
      </c>
      <c r="C82" s="6" t="s">
        <v>334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5">
      <c r="C83" s="6" t="s">
        <v>335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5">
      <c r="C84" s="6" t="s">
        <v>336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5">
      <c r="A85" s="6" t="s">
        <v>197</v>
      </c>
      <c r="B85" s="6" t="s">
        <v>81</v>
      </c>
      <c r="C85" s="6" t="s">
        <v>334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5">
      <c r="C86" s="6" t="s">
        <v>335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5">
      <c r="C87" s="6" t="s">
        <v>336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5">
      <c r="A88" s="6" t="s">
        <v>195</v>
      </c>
      <c r="B88" s="6" t="s">
        <v>81</v>
      </c>
      <c r="C88" s="6" t="s">
        <v>334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5">
      <c r="C89" s="6" t="s">
        <v>335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5">
      <c r="C90" s="6" t="s">
        <v>336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5">
      <c r="A91" s="6" t="s">
        <v>194</v>
      </c>
      <c r="B91" s="6" t="s">
        <v>81</v>
      </c>
      <c r="C91" s="6" t="s">
        <v>334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5">
      <c r="C92" s="6" t="s">
        <v>335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5">
      <c r="C93" s="6" t="s">
        <v>336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5">
      <c r="A94" s="6" t="s">
        <v>193</v>
      </c>
      <c r="B94" s="6" t="s">
        <v>81</v>
      </c>
      <c r="C94" s="6" t="s">
        <v>334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5">
      <c r="C95" s="6" t="s">
        <v>335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5">
      <c r="C96" s="6" t="s">
        <v>336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5">
      <c r="A97" s="6" t="s">
        <v>199</v>
      </c>
      <c r="B97" s="6" t="s">
        <v>81</v>
      </c>
      <c r="C97" s="6" t="s">
        <v>334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5">
      <c r="C98" s="6" t="s">
        <v>335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5">
      <c r="C99" s="6" t="s">
        <v>336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6" t="s">
        <v>82</v>
      </c>
      <c r="C100" s="6" t="s">
        <v>334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5">
      <c r="C101" s="6" t="s">
        <v>335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5">
      <c r="C102" s="6" t="s">
        <v>336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6" t="s">
        <v>189</v>
      </c>
      <c r="B103" s="6" t="s">
        <v>81</v>
      </c>
      <c r="C103" s="6" t="s">
        <v>334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6" t="s">
        <v>335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5">
      <c r="A105" s="6" t="s">
        <v>198</v>
      </c>
      <c r="B105" s="6" t="s">
        <v>81</v>
      </c>
      <c r="C105" s="6" t="s">
        <v>334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5">
      <c r="C106" s="6" t="s">
        <v>335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6" t="s">
        <v>182</v>
      </c>
      <c r="B107" s="6" t="s">
        <v>72</v>
      </c>
      <c r="C107" s="6" t="s">
        <v>334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5">
      <c r="C108" s="6" t="s">
        <v>335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5">
      <c r="A110" s="96" t="s">
        <v>329</v>
      </c>
      <c r="B110" s="97"/>
      <c r="C110" s="97"/>
    </row>
    <row r="111" spans="1:8" x14ac:dyDescent="0.25">
      <c r="A111" s="35" t="s">
        <v>156</v>
      </c>
      <c r="B111" s="35" t="s">
        <v>332</v>
      </c>
      <c r="C111" s="82" t="s">
        <v>333</v>
      </c>
      <c r="D111" s="35" t="s">
        <v>67</v>
      </c>
      <c r="E111" s="35" t="s">
        <v>77</v>
      </c>
      <c r="F111" s="35" t="s">
        <v>78</v>
      </c>
      <c r="G111" s="35" t="s">
        <v>79</v>
      </c>
      <c r="H111" s="35" t="s">
        <v>80</v>
      </c>
    </row>
    <row r="112" spans="1:8" x14ac:dyDescent="0.25">
      <c r="A112" s="6" t="s">
        <v>192</v>
      </c>
      <c r="B112" s="6" t="s">
        <v>81</v>
      </c>
      <c r="C112" s="6" t="s">
        <v>334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5">
      <c r="C113" s="6" t="s">
        <v>335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5">
      <c r="C114" s="6" t="s">
        <v>336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6" t="s">
        <v>190</v>
      </c>
      <c r="B115" s="6" t="s">
        <v>204</v>
      </c>
      <c r="C115" s="6" t="s">
        <v>334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6" t="s">
        <v>336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6" t="s">
        <v>203</v>
      </c>
      <c r="C117" s="6" t="s">
        <v>334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6" t="s">
        <v>336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6" t="s">
        <v>183</v>
      </c>
      <c r="B119" s="6" t="s">
        <v>204</v>
      </c>
      <c r="C119" s="6" t="s">
        <v>334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6" t="s">
        <v>336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6" t="s">
        <v>203</v>
      </c>
      <c r="C121" s="6" t="s">
        <v>334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6" t="s">
        <v>336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6" t="s">
        <v>191</v>
      </c>
      <c r="B123" s="6" t="s">
        <v>204</v>
      </c>
      <c r="C123" s="6" t="s">
        <v>334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6" t="s">
        <v>336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6" t="s">
        <v>203</v>
      </c>
      <c r="C125" s="6" t="s">
        <v>334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6" t="s">
        <v>336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6" t="s">
        <v>168</v>
      </c>
      <c r="B127" s="6" t="s">
        <v>204</v>
      </c>
      <c r="C127" s="6" t="s">
        <v>334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6" t="s">
        <v>336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6" t="s">
        <v>203</v>
      </c>
      <c r="C129" s="6" t="s">
        <v>334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6" t="s">
        <v>336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6" t="s">
        <v>173</v>
      </c>
      <c r="B131" s="6" t="s">
        <v>74</v>
      </c>
      <c r="C131" s="6" t="s">
        <v>334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5">
      <c r="C132" s="6" t="s">
        <v>335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5">
      <c r="A133" s="6" t="s">
        <v>171</v>
      </c>
      <c r="B133" s="6" t="s">
        <v>74</v>
      </c>
      <c r="C133" s="6" t="s">
        <v>334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5">
      <c r="C134" s="6" t="s">
        <v>335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5">
      <c r="A135" s="6" t="s">
        <v>172</v>
      </c>
      <c r="B135" s="6" t="s">
        <v>74</v>
      </c>
      <c r="C135" s="6" t="s">
        <v>334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5">
      <c r="C136" s="6" t="s">
        <v>335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5">
      <c r="A137" s="6" t="s">
        <v>196</v>
      </c>
      <c r="B137" s="6" t="s">
        <v>81</v>
      </c>
      <c r="C137" s="6" t="s">
        <v>334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5">
      <c r="C138" s="6" t="s">
        <v>335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5">
      <c r="C139" s="6" t="s">
        <v>336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5">
      <c r="A140" s="6" t="s">
        <v>197</v>
      </c>
      <c r="B140" s="6" t="s">
        <v>81</v>
      </c>
      <c r="C140" s="6" t="s">
        <v>334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5">
      <c r="C141" s="6" t="s">
        <v>335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5">
      <c r="C142" s="6" t="s">
        <v>336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5">
      <c r="A143" s="6" t="s">
        <v>195</v>
      </c>
      <c r="B143" s="6" t="s">
        <v>81</v>
      </c>
      <c r="C143" s="6" t="s">
        <v>334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5">
      <c r="C144" s="6" t="s">
        <v>335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5">
      <c r="C145" s="6" t="s">
        <v>336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5">
      <c r="A146" s="6" t="s">
        <v>194</v>
      </c>
      <c r="B146" s="6" t="s">
        <v>81</v>
      </c>
      <c r="C146" s="6" t="s">
        <v>334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5">
      <c r="C147" s="6" t="s">
        <v>335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5">
      <c r="C148" s="6" t="s">
        <v>336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5">
      <c r="A149" s="6" t="s">
        <v>193</v>
      </c>
      <c r="B149" s="6" t="s">
        <v>81</v>
      </c>
      <c r="C149" s="6" t="s">
        <v>334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5">
      <c r="C150" s="6" t="s">
        <v>335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5">
      <c r="C151" s="6" t="s">
        <v>336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5">
      <c r="A152" s="6" t="s">
        <v>199</v>
      </c>
      <c r="B152" s="6" t="s">
        <v>81</v>
      </c>
      <c r="C152" s="6" t="s">
        <v>334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6" t="s">
        <v>335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6" t="s">
        <v>336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6" t="s">
        <v>82</v>
      </c>
      <c r="C155" s="6" t="s">
        <v>334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6" t="s">
        <v>335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6" t="s">
        <v>336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6" t="s">
        <v>189</v>
      </c>
      <c r="B158" s="6" t="s">
        <v>81</v>
      </c>
      <c r="C158" s="6" t="s">
        <v>334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6" t="s">
        <v>335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5">
      <c r="A160" s="6" t="s">
        <v>198</v>
      </c>
      <c r="B160" s="6" t="s">
        <v>81</v>
      </c>
      <c r="C160" s="6" t="s">
        <v>334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5">
      <c r="C161" s="6" t="s">
        <v>335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6" t="s">
        <v>182</v>
      </c>
      <c r="B162" s="6" t="s">
        <v>72</v>
      </c>
      <c r="C162" s="6" t="s">
        <v>334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5">
      <c r="C163" s="6" t="s">
        <v>335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HsurP5j+1lMfAZaUC1WQ7/o66aI8tfzyHCfRbD2/sNPTi7Bk8WPnpBf0nOWGE0KQMAG0T/0kouYxTOCZmdShQw==" saltValue="yGywm1N+dGlRurkHQ+MTT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71" customWidth="1"/>
    <col min="2" max="2" width="27.44140625" style="71" customWidth="1"/>
    <col min="3" max="3" width="23.77734375" style="71" customWidth="1"/>
    <col min="4" max="7" width="17.21875" style="71" customWidth="1"/>
    <col min="8" max="9" width="12.77734375" style="71" customWidth="1"/>
    <col min="10" max="16384" width="12.77734375" style="71"/>
  </cols>
  <sheetData>
    <row r="1" spans="1:8" x14ac:dyDescent="0.25">
      <c r="A1" s="1" t="s">
        <v>156</v>
      </c>
      <c r="B1" s="1" t="s">
        <v>332</v>
      </c>
      <c r="C1" s="1"/>
      <c r="D1" s="35" t="s">
        <v>112</v>
      </c>
      <c r="E1" s="35" t="s">
        <v>113</v>
      </c>
      <c r="F1" s="35" t="s">
        <v>114</v>
      </c>
      <c r="G1" s="35" t="s">
        <v>115</v>
      </c>
      <c r="H1" s="35"/>
    </row>
    <row r="2" spans="1:8" x14ac:dyDescent="0.25">
      <c r="A2" s="3" t="s">
        <v>167</v>
      </c>
      <c r="B2" s="71" t="s">
        <v>94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6"/>
    </row>
    <row r="3" spans="1:8" x14ac:dyDescent="0.25">
      <c r="C3" s="71" t="s">
        <v>335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5">
      <c r="A4" s="3" t="s">
        <v>186</v>
      </c>
      <c r="B4" s="71" t="s">
        <v>94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71" t="s">
        <v>335</v>
      </c>
      <c r="D5" s="90">
        <v>0.59</v>
      </c>
      <c r="E5" s="90">
        <v>0.59</v>
      </c>
      <c r="F5" s="90">
        <v>0.59</v>
      </c>
      <c r="G5" s="90">
        <v>0.59</v>
      </c>
      <c r="H5" s="6"/>
    </row>
    <row r="6" spans="1:8" x14ac:dyDescent="0.25">
      <c r="A6" s="3" t="s">
        <v>185</v>
      </c>
      <c r="B6" s="71" t="s">
        <v>94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6"/>
    </row>
    <row r="7" spans="1:8" x14ac:dyDescent="0.25">
      <c r="C7" s="71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5">
      <c r="A9" s="92" t="s">
        <v>326</v>
      </c>
    </row>
    <row r="10" spans="1:8" x14ac:dyDescent="0.25">
      <c r="A10" s="1" t="s">
        <v>156</v>
      </c>
      <c r="B10" s="1" t="s">
        <v>332</v>
      </c>
      <c r="C10" s="1"/>
      <c r="D10" s="35" t="s">
        <v>112</v>
      </c>
      <c r="E10" s="35" t="s">
        <v>113</v>
      </c>
      <c r="F10" s="35" t="s">
        <v>114</v>
      </c>
      <c r="G10" s="35" t="s">
        <v>115</v>
      </c>
    </row>
    <row r="11" spans="1:8" x14ac:dyDescent="0.25">
      <c r="A11" s="3" t="s">
        <v>167</v>
      </c>
      <c r="B11" s="71" t="s">
        <v>94</v>
      </c>
      <c r="C11" s="3" t="s">
        <v>334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71" t="s">
        <v>335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3" t="s">
        <v>186</v>
      </c>
      <c r="B13" s="71" t="s">
        <v>94</v>
      </c>
      <c r="C13" s="3" t="s">
        <v>334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71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185</v>
      </c>
      <c r="B15" s="71" t="s">
        <v>94</v>
      </c>
      <c r="C15" s="3" t="s">
        <v>334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71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5">
      <c r="A18" s="92" t="s">
        <v>329</v>
      </c>
    </row>
    <row r="19" spans="1:7" x14ac:dyDescent="0.25">
      <c r="A19" s="1" t="s">
        <v>156</v>
      </c>
      <c r="B19" s="1" t="s">
        <v>332</v>
      </c>
      <c r="C19" s="1"/>
      <c r="D19" s="35" t="s">
        <v>112</v>
      </c>
      <c r="E19" s="35" t="s">
        <v>113</v>
      </c>
      <c r="F19" s="35" t="s">
        <v>114</v>
      </c>
      <c r="G19" s="35" t="s">
        <v>115</v>
      </c>
    </row>
    <row r="20" spans="1:7" x14ac:dyDescent="0.25">
      <c r="A20" s="3" t="s">
        <v>167</v>
      </c>
      <c r="B20" s="71" t="s">
        <v>94</v>
      </c>
      <c r="C20" s="3" t="s">
        <v>334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71" t="s">
        <v>335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3" t="s">
        <v>186</v>
      </c>
      <c r="B22" s="71" t="s">
        <v>94</v>
      </c>
      <c r="C22" s="3" t="s">
        <v>334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71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185</v>
      </c>
      <c r="B24" s="71" t="s">
        <v>94</v>
      </c>
      <c r="C24" s="3" t="s">
        <v>334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71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xMUvOProjmpQwZ8mpo9Md04mZFzUNztzkythriIqAZMqUUeXG6xapErpuwcj6TX/PIA4zk4WoimXPT1ni6/ZDQ==" saltValue="RCh+BcPGMxSik/brzCRSm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0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21875" customWidth="1"/>
    <col min="2" max="2" width="31.21875" customWidth="1"/>
    <col min="3" max="8" width="13" customWidth="1"/>
  </cols>
  <sheetData>
    <row r="1" spans="1:8" ht="27.75" customHeight="1" x14ac:dyDescent="0.25">
      <c r="A1" s="35" t="str">
        <f>"Pourcentage des morts de l'année de référence ("&amp;start_year&amp;") imputable à chaque cause"</f>
        <v>Pourcentage des morts de l'année de référence (2021) imputable à chaque cause</v>
      </c>
      <c r="B1" s="26"/>
      <c r="C1" s="26"/>
      <c r="D1" s="26"/>
      <c r="E1" s="26"/>
      <c r="F1" s="26"/>
    </row>
    <row r="2" spans="1:8" ht="27.75" customHeight="1" x14ac:dyDescent="0.25">
      <c r="A2" t="s">
        <v>65</v>
      </c>
      <c r="B2" s="26" t="s">
        <v>66</v>
      </c>
      <c r="C2" s="26" t="s">
        <v>67</v>
      </c>
      <c r="D2" s="26"/>
      <c r="E2" s="26"/>
      <c r="F2" s="26"/>
      <c r="G2" s="26"/>
    </row>
    <row r="3" spans="1:8" ht="15.75" customHeight="1" x14ac:dyDescent="0.25">
      <c r="B3" s="15" t="s">
        <v>68</v>
      </c>
      <c r="C3" s="50">
        <v>9.2187999864551898E-3</v>
      </c>
    </row>
    <row r="4" spans="1:8" ht="15.75" customHeight="1" x14ac:dyDescent="0.25">
      <c r="B4" s="15" t="s">
        <v>69</v>
      </c>
      <c r="C4" s="50">
        <v>0.15512116525038569</v>
      </c>
    </row>
    <row r="5" spans="1:8" ht="15.75" customHeight="1" x14ac:dyDescent="0.25">
      <c r="B5" s="15" t="s">
        <v>70</v>
      </c>
      <c r="C5" s="50">
        <v>7.305319162171324E-2</v>
      </c>
    </row>
    <row r="6" spans="1:8" ht="15.75" customHeight="1" x14ac:dyDescent="0.25">
      <c r="B6" s="15" t="s">
        <v>71</v>
      </c>
      <c r="C6" s="50">
        <v>0.3024204826278003</v>
      </c>
    </row>
    <row r="7" spans="1:8" ht="15.75" customHeight="1" x14ac:dyDescent="0.25">
      <c r="B7" s="15" t="s">
        <v>72</v>
      </c>
      <c r="C7" s="50">
        <v>0.3045895632128986</v>
      </c>
    </row>
    <row r="8" spans="1:8" ht="15.75" customHeight="1" x14ac:dyDescent="0.25">
      <c r="B8" s="15" t="s">
        <v>73</v>
      </c>
      <c r="C8" s="50">
        <v>3.4776688210666457E-2</v>
      </c>
    </row>
    <row r="9" spans="1:8" ht="15.75" customHeight="1" x14ac:dyDescent="0.25">
      <c r="B9" s="15" t="s">
        <v>74</v>
      </c>
      <c r="C9" s="50">
        <v>5.465318979156266E-2</v>
      </c>
    </row>
    <row r="10" spans="1:8" ht="15.75" customHeight="1" x14ac:dyDescent="0.25">
      <c r="B10" s="15" t="s">
        <v>75</v>
      </c>
      <c r="C10" s="50">
        <v>6.6166919298517868E-2</v>
      </c>
    </row>
    <row r="11" spans="1:8" ht="15.75" customHeight="1" x14ac:dyDescent="0.25">
      <c r="B11" s="23" t="s">
        <v>30</v>
      </c>
      <c r="C11" s="46">
        <f>SUM(C3:C10)</f>
        <v>1</v>
      </c>
      <c r="G11" s="15"/>
      <c r="H11" s="15"/>
    </row>
    <row r="12" spans="1:8" ht="15.75" customHeight="1" x14ac:dyDescent="0.25">
      <c r="B12" s="23"/>
      <c r="C12" s="15"/>
      <c r="D12" s="15"/>
      <c r="E12" s="15"/>
      <c r="F12" s="15"/>
      <c r="G12" s="15"/>
      <c r="H12" s="15"/>
    </row>
    <row r="13" spans="1:8" ht="15.75" customHeight="1" x14ac:dyDescent="0.25">
      <c r="A13" s="71" t="s">
        <v>76</v>
      </c>
      <c r="B13" s="26" t="s">
        <v>66</v>
      </c>
      <c r="C13" s="14" t="s">
        <v>77</v>
      </c>
      <c r="D13" s="14" t="s">
        <v>78</v>
      </c>
      <c r="E13" s="14" t="s">
        <v>79</v>
      </c>
      <c r="F13" s="14" t="s">
        <v>80</v>
      </c>
      <c r="G13" s="15"/>
    </row>
    <row r="14" spans="1:8" ht="15.75" customHeight="1" x14ac:dyDescent="0.25">
      <c r="B14" s="15" t="s">
        <v>81</v>
      </c>
      <c r="C14" s="50">
        <v>0.1385197599514478</v>
      </c>
      <c r="D14" s="50">
        <v>0.1385197599514478</v>
      </c>
      <c r="E14" s="50">
        <v>0.1385197599514478</v>
      </c>
      <c r="F14" s="50">
        <v>0.1385197599514478</v>
      </c>
    </row>
    <row r="15" spans="1:8" ht="15.75" customHeight="1" x14ac:dyDescent="0.25">
      <c r="B15" s="15" t="s">
        <v>82</v>
      </c>
      <c r="C15" s="50">
        <v>0.19890572896860051</v>
      </c>
      <c r="D15" s="50">
        <v>0.19890572896860051</v>
      </c>
      <c r="E15" s="50">
        <v>0.19890572896860051</v>
      </c>
      <c r="F15" s="50">
        <v>0.19890572896860051</v>
      </c>
    </row>
    <row r="16" spans="1:8" ht="15.75" customHeight="1" x14ac:dyDescent="0.25">
      <c r="B16" s="15" t="s">
        <v>83</v>
      </c>
      <c r="C16" s="50">
        <v>4.5049487602618579E-2</v>
      </c>
      <c r="D16" s="50">
        <v>4.5049487602618579E-2</v>
      </c>
      <c r="E16" s="50">
        <v>4.5049487602618579E-2</v>
      </c>
      <c r="F16" s="50">
        <v>4.5049487602618579E-2</v>
      </c>
    </row>
    <row r="17" spans="1:8" ht="15.75" customHeight="1" x14ac:dyDescent="0.25">
      <c r="B17" s="15" t="s">
        <v>84</v>
      </c>
      <c r="C17" s="50">
        <v>4.1903916543905802E-2</v>
      </c>
      <c r="D17" s="50">
        <v>4.1903916543905802E-2</v>
      </c>
      <c r="E17" s="50">
        <v>4.1903916543905802E-2</v>
      </c>
      <c r="F17" s="50">
        <v>4.1903916543905802E-2</v>
      </c>
    </row>
    <row r="18" spans="1:8" ht="15.75" customHeight="1" x14ac:dyDescent="0.25">
      <c r="B18" s="15" t="s">
        <v>85</v>
      </c>
      <c r="C18" s="50">
        <v>0.26716495745025559</v>
      </c>
      <c r="D18" s="50">
        <v>0.26716495745025559</v>
      </c>
      <c r="E18" s="50">
        <v>0.26716495745025559</v>
      </c>
      <c r="F18" s="50">
        <v>0.26716495745025559</v>
      </c>
    </row>
    <row r="19" spans="1:8" ht="15.75" customHeight="1" x14ac:dyDescent="0.25">
      <c r="B19" s="15" t="s">
        <v>86</v>
      </c>
      <c r="C19" s="50">
        <v>1.099603830576841E-2</v>
      </c>
      <c r="D19" s="50">
        <v>1.099603830576841E-2</v>
      </c>
      <c r="E19" s="50">
        <v>1.099603830576841E-2</v>
      </c>
      <c r="F19" s="50">
        <v>1.099603830576841E-2</v>
      </c>
    </row>
    <row r="20" spans="1:8" ht="15.75" customHeight="1" x14ac:dyDescent="0.25">
      <c r="B20" s="15" t="s">
        <v>87</v>
      </c>
      <c r="C20" s="50">
        <v>2.5382400973572479E-2</v>
      </c>
      <c r="D20" s="50">
        <v>2.5382400973572479E-2</v>
      </c>
      <c r="E20" s="50">
        <v>2.5382400973572479E-2</v>
      </c>
      <c r="F20" s="50">
        <v>2.5382400973572479E-2</v>
      </c>
    </row>
    <row r="21" spans="1:8" ht="15.75" customHeight="1" x14ac:dyDescent="0.25">
      <c r="B21" s="15" t="s">
        <v>88</v>
      </c>
      <c r="C21" s="50">
        <v>6.1781025668758302E-2</v>
      </c>
      <c r="D21" s="50">
        <v>6.1781025668758302E-2</v>
      </c>
      <c r="E21" s="50">
        <v>6.1781025668758302E-2</v>
      </c>
      <c r="F21" s="50">
        <v>6.1781025668758302E-2</v>
      </c>
    </row>
    <row r="22" spans="1:8" ht="15.75" customHeight="1" x14ac:dyDescent="0.25">
      <c r="B22" s="15" t="s">
        <v>89</v>
      </c>
      <c r="C22" s="50">
        <v>0.21029668453507261</v>
      </c>
      <c r="D22" s="50">
        <v>0.21029668453507261</v>
      </c>
      <c r="E22" s="50">
        <v>0.21029668453507261</v>
      </c>
      <c r="F22" s="50">
        <v>0.21029668453507261</v>
      </c>
    </row>
    <row r="23" spans="1:8" ht="15.75" customHeight="1" x14ac:dyDescent="0.25">
      <c r="B23" s="23" t="s">
        <v>30</v>
      </c>
      <c r="C23" s="46">
        <f>SUM(C14:C22)</f>
        <v>1.0000000000000002</v>
      </c>
      <c r="D23" s="46">
        <f>SUM(D14:D22)</f>
        <v>1.0000000000000002</v>
      </c>
      <c r="E23" s="46">
        <f>SUM(E14:E22)</f>
        <v>1.0000000000000002</v>
      </c>
      <c r="F23" s="46">
        <f>SUM(F14:F22)</f>
        <v>1.0000000000000002</v>
      </c>
      <c r="G23" s="15"/>
      <c r="H23" s="15"/>
    </row>
    <row r="24" spans="1:8" ht="15.75" customHeight="1" x14ac:dyDescent="0.25">
      <c r="B24" s="23"/>
      <c r="C24" s="15"/>
      <c r="D24" s="15"/>
      <c r="E24" s="15"/>
      <c r="F24" s="15"/>
      <c r="G24" s="15"/>
      <c r="H24" s="15"/>
    </row>
    <row r="25" spans="1:8" ht="15.75" customHeight="1" x14ac:dyDescent="0.25">
      <c r="A25" t="s">
        <v>90</v>
      </c>
      <c r="B25" s="26" t="s">
        <v>66</v>
      </c>
      <c r="C25" s="26" t="s">
        <v>90</v>
      </c>
      <c r="D25" s="15"/>
      <c r="E25" s="15"/>
      <c r="F25" s="15"/>
      <c r="G25" s="15"/>
      <c r="H25" s="15"/>
    </row>
    <row r="26" spans="1:8" ht="15.75" customHeight="1" x14ac:dyDescent="0.25">
      <c r="B26" s="15" t="s">
        <v>91</v>
      </c>
      <c r="C26" s="50">
        <v>8.640991000000002E-2</v>
      </c>
    </row>
    <row r="27" spans="1:8" ht="15.75" customHeight="1" x14ac:dyDescent="0.25">
      <c r="B27" s="15" t="s">
        <v>92</v>
      </c>
      <c r="C27" s="50">
        <v>8.5227879999999999E-3</v>
      </c>
    </row>
    <row r="28" spans="1:8" ht="15.75" customHeight="1" x14ac:dyDescent="0.25">
      <c r="B28" s="15" t="s">
        <v>93</v>
      </c>
      <c r="C28" s="50">
        <v>0.151297399</v>
      </c>
    </row>
    <row r="29" spans="1:8" ht="15.75" customHeight="1" x14ac:dyDescent="0.25">
      <c r="B29" s="15" t="s">
        <v>94</v>
      </c>
      <c r="C29" s="50">
        <v>0.16589246799999999</v>
      </c>
    </row>
    <row r="30" spans="1:8" ht="15.75" customHeight="1" x14ac:dyDescent="0.25">
      <c r="B30" s="15" t="s">
        <v>95</v>
      </c>
      <c r="C30" s="50">
        <v>0.10344083900000001</v>
      </c>
    </row>
    <row r="31" spans="1:8" ht="15.75" customHeight="1" x14ac:dyDescent="0.25">
      <c r="B31" s="15" t="s">
        <v>96</v>
      </c>
      <c r="C31" s="50">
        <v>0.10754699400000001</v>
      </c>
    </row>
    <row r="32" spans="1:8" ht="15.75" customHeight="1" x14ac:dyDescent="0.25">
      <c r="B32" s="15" t="s">
        <v>97</v>
      </c>
      <c r="C32" s="50">
        <v>1.8445415E-2</v>
      </c>
    </row>
    <row r="33" spans="2:3" ht="15.75" customHeight="1" x14ac:dyDescent="0.25">
      <c r="B33" s="15" t="s">
        <v>98</v>
      </c>
      <c r="C33" s="50">
        <v>8.3029338999999994E-2</v>
      </c>
    </row>
    <row r="34" spans="2:3" ht="15.75" customHeight="1" x14ac:dyDescent="0.25">
      <c r="B34" s="15" t="s">
        <v>99</v>
      </c>
      <c r="C34" s="50">
        <v>0.27541484799999999</v>
      </c>
    </row>
    <row r="35" spans="2:3" ht="15.75" customHeight="1" x14ac:dyDescent="0.25">
      <c r="B35" s="23" t="s">
        <v>30</v>
      </c>
      <c r="C35" s="46">
        <f>SUM(C26:C34)</f>
        <v>1</v>
      </c>
    </row>
  </sheetData>
  <sheetProtection algorithmName="SHA-512" hashValue="EY8LSj3EcZqX7B2n+oNY0gHkhDu//xszHUbVwjs+Xq8/Cw1O2viJUJSxuInmpWlnIlXz9Da1WxwO5Y4zTZn/1g==" saltValue="Ck7L/02TJoH1NiBq2dKi8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18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100</v>
      </c>
      <c r="C1" s="27" t="s">
        <v>67</v>
      </c>
      <c r="D1" s="27" t="s">
        <v>77</v>
      </c>
      <c r="E1" s="27" t="s">
        <v>78</v>
      </c>
      <c r="F1" s="27" t="s">
        <v>79</v>
      </c>
      <c r="G1" s="27" t="s">
        <v>80</v>
      </c>
    </row>
    <row r="2" spans="1:15" ht="15.75" customHeight="1" x14ac:dyDescent="0.25">
      <c r="A2" s="3" t="s">
        <v>101</v>
      </c>
      <c r="B2" s="6" t="s">
        <v>102</v>
      </c>
      <c r="C2" s="51">
        <v>0.61817693538570895</v>
      </c>
      <c r="D2" s="51">
        <v>0.61817693538570895</v>
      </c>
      <c r="E2" s="51">
        <v>0.56201495342141394</v>
      </c>
      <c r="F2" s="51">
        <v>0.36103301064452797</v>
      </c>
      <c r="G2" s="51">
        <v>0.31207317300895498</v>
      </c>
    </row>
    <row r="3" spans="1:15" ht="15.75" customHeight="1" x14ac:dyDescent="0.25">
      <c r="B3" s="6" t="s">
        <v>103</v>
      </c>
      <c r="C3" s="51">
        <v>0.20755667716954601</v>
      </c>
      <c r="D3" s="51">
        <v>0.20755667716954601</v>
      </c>
      <c r="E3" s="51">
        <v>0.235507876049595</v>
      </c>
      <c r="F3" s="51">
        <v>0.270745227373555</v>
      </c>
      <c r="G3" s="51">
        <v>0.280148910444463</v>
      </c>
    </row>
    <row r="4" spans="1:15" ht="15.75" customHeight="1" x14ac:dyDescent="0.25">
      <c r="B4" s="6" t="s">
        <v>104</v>
      </c>
      <c r="C4" s="52">
        <v>9.4684276999999997E-2</v>
      </c>
      <c r="D4" s="52">
        <v>9.4684276999999997E-2</v>
      </c>
      <c r="E4" s="52">
        <v>0.12541483</v>
      </c>
      <c r="F4" s="52">
        <v>0.20625653999999999</v>
      </c>
      <c r="G4" s="52">
        <v>0.22179442999999999</v>
      </c>
    </row>
    <row r="5" spans="1:15" ht="15.75" customHeight="1" x14ac:dyDescent="0.25">
      <c r="B5" s="6" t="s">
        <v>105</v>
      </c>
      <c r="C5" s="52">
        <v>4.0345515999999998E-2</v>
      </c>
      <c r="D5" s="52">
        <v>4.0345515999999998E-2</v>
      </c>
      <c r="E5" s="52">
        <v>8.2719479000000012E-2</v>
      </c>
      <c r="F5" s="52">
        <v>0.16997044</v>
      </c>
      <c r="G5" s="52">
        <v>0.25618144999999998</v>
      </c>
    </row>
    <row r="6" spans="1:15" ht="15.75" customHeight="1" x14ac:dyDescent="0.25">
      <c r="B6" s="24"/>
      <c r="C6" s="20"/>
      <c r="D6" s="20"/>
      <c r="E6" s="20"/>
      <c r="F6" s="20"/>
      <c r="G6" s="20"/>
    </row>
    <row r="7" spans="1:15" ht="15.75" customHeight="1" x14ac:dyDescent="0.25">
      <c r="B7" s="24"/>
      <c r="C7" s="20"/>
      <c r="D7" s="20"/>
      <c r="E7" s="20"/>
      <c r="F7" s="20"/>
      <c r="G7" s="20"/>
    </row>
    <row r="8" spans="1:15" ht="15.75" customHeight="1" x14ac:dyDescent="0.25">
      <c r="A8" s="3" t="s">
        <v>106</v>
      </c>
      <c r="B8" s="6" t="s">
        <v>107</v>
      </c>
      <c r="C8" s="51">
        <v>0.68038267151351806</v>
      </c>
      <c r="D8" s="51">
        <v>0.68038267151351806</v>
      </c>
      <c r="E8" s="51">
        <v>0.67220902049633002</v>
      </c>
      <c r="F8" s="51">
        <v>0.66093610778175804</v>
      </c>
      <c r="G8" s="51">
        <v>0.69319400419174504</v>
      </c>
    </row>
    <row r="9" spans="1:15" ht="15.75" customHeight="1" x14ac:dyDescent="0.25">
      <c r="B9" s="6" t="s">
        <v>108</v>
      </c>
      <c r="C9" s="51">
        <v>0.183806055435209</v>
      </c>
      <c r="D9" s="51">
        <v>0.183806055435209</v>
      </c>
      <c r="E9" s="51">
        <v>0.19961212815731399</v>
      </c>
      <c r="F9" s="51">
        <v>0.220254269533283</v>
      </c>
      <c r="G9" s="51">
        <v>0.22304233628214501</v>
      </c>
    </row>
    <row r="10" spans="1:15" ht="15.75" customHeight="1" x14ac:dyDescent="0.25">
      <c r="B10" s="6" t="s">
        <v>109</v>
      </c>
      <c r="C10" s="52">
        <v>4.1724138000000001E-2</v>
      </c>
      <c r="D10" s="52">
        <v>4.1724138000000001E-2</v>
      </c>
      <c r="E10" s="52">
        <v>7.1251816999999995E-2</v>
      </c>
      <c r="F10" s="52">
        <v>5.3818811999999987E-2</v>
      </c>
      <c r="G10" s="52">
        <v>2.8392065000000001E-2</v>
      </c>
    </row>
    <row r="11" spans="1:15" ht="15.75" customHeight="1" x14ac:dyDescent="0.25">
      <c r="B11" s="6" t="s">
        <v>110</v>
      </c>
      <c r="C11" s="52">
        <v>3.1606491E-2</v>
      </c>
      <c r="D11" s="52">
        <v>3.1606491E-2</v>
      </c>
      <c r="E11" s="52">
        <v>1.8677814000000001E-2</v>
      </c>
      <c r="F11" s="52">
        <v>2.1008806000000001E-2</v>
      </c>
      <c r="G11" s="52">
        <v>1.0058065999999999E-2</v>
      </c>
    </row>
    <row r="12" spans="1:15" ht="15.75" customHeight="1" x14ac:dyDescent="0.25">
      <c r="C12" s="4"/>
      <c r="D12" s="4"/>
      <c r="E12" s="4"/>
      <c r="F12" s="4"/>
      <c r="G12" s="4"/>
      <c r="I12" s="7"/>
      <c r="J12" s="7"/>
      <c r="K12" s="7"/>
      <c r="L12" s="7"/>
      <c r="M12" s="7"/>
      <c r="N12" s="7"/>
      <c r="O12" s="7"/>
    </row>
    <row r="13" spans="1:15" ht="27" customHeight="1" x14ac:dyDescent="0.25">
      <c r="A13" s="71" t="s">
        <v>111</v>
      </c>
      <c r="C13" s="27" t="s">
        <v>67</v>
      </c>
      <c r="D13" s="27" t="s">
        <v>77</v>
      </c>
      <c r="E13" s="27" t="s">
        <v>78</v>
      </c>
      <c r="F13" s="27" t="s">
        <v>79</v>
      </c>
      <c r="G13" s="27" t="s">
        <v>80</v>
      </c>
      <c r="H13" s="14" t="s">
        <v>112</v>
      </c>
      <c r="I13" s="14" t="s">
        <v>113</v>
      </c>
      <c r="J13" s="14" t="s">
        <v>114</v>
      </c>
      <c r="K13" s="14" t="s">
        <v>115</v>
      </c>
      <c r="L13" s="14" t="s">
        <v>58</v>
      </c>
      <c r="M13" s="14" t="s">
        <v>59</v>
      </c>
      <c r="N13" s="14" t="s">
        <v>60</v>
      </c>
      <c r="O13" s="14" t="s">
        <v>61</v>
      </c>
    </row>
    <row r="14" spans="1:15" ht="15.75" customHeight="1" x14ac:dyDescent="0.25">
      <c r="B14" s="27" t="s">
        <v>116</v>
      </c>
      <c r="C14" s="53">
        <v>0.82913434649999995</v>
      </c>
      <c r="D14" s="53">
        <v>0.83222591652800004</v>
      </c>
      <c r="E14" s="53">
        <v>0.83222591652800004</v>
      </c>
      <c r="F14" s="53">
        <v>0.69540820231900002</v>
      </c>
      <c r="G14" s="53">
        <v>0.69540820231900002</v>
      </c>
      <c r="H14" s="54">
        <v>0.52300000000000002</v>
      </c>
      <c r="I14" s="54">
        <v>0.52300000000000002</v>
      </c>
      <c r="J14" s="54">
        <v>0.52300000000000002</v>
      </c>
      <c r="K14" s="54">
        <v>0.52300000000000002</v>
      </c>
      <c r="L14" s="54">
        <v>0.45400000000000001</v>
      </c>
      <c r="M14" s="54">
        <v>0.45400000000000001</v>
      </c>
      <c r="N14" s="54">
        <v>0.45400000000000001</v>
      </c>
      <c r="O14" s="54">
        <v>0.45400000000000001</v>
      </c>
    </row>
    <row r="15" spans="1:15" ht="15.75" customHeight="1" x14ac:dyDescent="0.25">
      <c r="B15" s="27" t="s">
        <v>117</v>
      </c>
      <c r="C15" s="51">
        <f t="shared" ref="C15:O15" si="0">iron_deficiency_anaemia*C14</f>
        <v>0.36746156362229559</v>
      </c>
      <c r="D15" s="51">
        <f t="shared" si="0"/>
        <v>0.36883170726829484</v>
      </c>
      <c r="E15" s="51">
        <f t="shared" si="0"/>
        <v>0.36883170726829484</v>
      </c>
      <c r="F15" s="51">
        <f t="shared" si="0"/>
        <v>0.30819587496115075</v>
      </c>
      <c r="G15" s="51">
        <f t="shared" si="0"/>
        <v>0.30819587496115075</v>
      </c>
      <c r="H15" s="51">
        <f t="shared" si="0"/>
        <v>0.23178680100000007</v>
      </c>
      <c r="I15" s="51">
        <f t="shared" si="0"/>
        <v>0.23178680100000007</v>
      </c>
      <c r="J15" s="51">
        <f t="shared" si="0"/>
        <v>0.23178680100000007</v>
      </c>
      <c r="K15" s="51">
        <f t="shared" si="0"/>
        <v>0.23178680100000007</v>
      </c>
      <c r="L15" s="51">
        <f t="shared" si="0"/>
        <v>0.20120689800000005</v>
      </c>
      <c r="M15" s="51">
        <f t="shared" si="0"/>
        <v>0.20120689800000005</v>
      </c>
      <c r="N15" s="51">
        <f t="shared" si="0"/>
        <v>0.20120689800000005</v>
      </c>
      <c r="O15" s="51">
        <f t="shared" si="0"/>
        <v>0.20120689800000005</v>
      </c>
    </row>
    <row r="16" spans="1:15" ht="15.75" customHeight="1" x14ac:dyDescent="0.25">
      <c r="C16" s="4"/>
      <c r="D16" s="4"/>
      <c r="E16" s="4"/>
      <c r="F16" s="4"/>
      <c r="G16" s="4"/>
    </row>
    <row r="17" spans="3:7" ht="15.75" customHeight="1" x14ac:dyDescent="0.25">
      <c r="C17" s="4"/>
      <c r="D17" s="4"/>
      <c r="E17" s="4"/>
      <c r="F17" s="4"/>
      <c r="G17" s="4"/>
    </row>
  </sheetData>
  <sheetProtection algorithmName="SHA-512" hashValue="Envl8jMWSBm8ngV0A/Ca9RyUr0u8eS+f1BflAQdGMjonzYzhjEHCttbYqfTWi5zPuJFOillQuXkEPwep2YpXIQ==" saltValue="Pm2Si1bW7zuh2t7BKd7T5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D3" sqref="D3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18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100</v>
      </c>
      <c r="C1" s="71" t="s">
        <v>67</v>
      </c>
      <c r="D1" s="71" t="s">
        <v>77</v>
      </c>
      <c r="E1" s="71" t="s">
        <v>78</v>
      </c>
      <c r="F1" s="71" t="s">
        <v>79</v>
      </c>
      <c r="G1" s="71" t="s">
        <v>80</v>
      </c>
    </row>
    <row r="2" spans="1:7" x14ac:dyDescent="0.25">
      <c r="A2" s="3" t="s">
        <v>118</v>
      </c>
      <c r="B2" s="3" t="s">
        <v>119</v>
      </c>
      <c r="C2" s="52">
        <v>0.68534889219999995</v>
      </c>
      <c r="D2" s="52">
        <v>0.30438064999999997</v>
      </c>
      <c r="E2" s="52">
        <v>0</v>
      </c>
      <c r="F2" s="52">
        <v>0</v>
      </c>
      <c r="G2" s="52">
        <v>0</v>
      </c>
    </row>
    <row r="3" spans="1:7" x14ac:dyDescent="0.25">
      <c r="B3" s="3" t="s">
        <v>120</v>
      </c>
      <c r="C3" s="52">
        <v>0.17904148</v>
      </c>
      <c r="D3" s="52">
        <v>0.20097797000000001</v>
      </c>
      <c r="E3" s="52">
        <v>0</v>
      </c>
      <c r="F3" s="52">
        <v>0</v>
      </c>
      <c r="G3" s="52">
        <v>0</v>
      </c>
    </row>
    <row r="4" spans="1:7" x14ac:dyDescent="0.25">
      <c r="B4" s="3" t="s">
        <v>121</v>
      </c>
      <c r="C4" s="52">
        <v>0.11440976999999999</v>
      </c>
      <c r="D4" s="52">
        <v>0.46895798</v>
      </c>
      <c r="E4" s="52">
        <v>0.93621098995208696</v>
      </c>
      <c r="F4" s="52">
        <v>0.65972477197647095</v>
      </c>
      <c r="G4" s="52">
        <v>0</v>
      </c>
    </row>
    <row r="5" spans="1:7" x14ac:dyDescent="0.25">
      <c r="B5" s="3" t="s">
        <v>122</v>
      </c>
      <c r="C5" s="51">
        <v>2.1199853420000001E-2</v>
      </c>
      <c r="D5" s="51">
        <v>2.5683398E-2</v>
      </c>
      <c r="E5" s="51">
        <v>9.6237063407897949E-2</v>
      </c>
      <c r="F5" s="51">
        <v>0.261921346187592</v>
      </c>
      <c r="G5" s="51">
        <v>1</v>
      </c>
    </row>
  </sheetData>
  <sheetProtection algorithmName="SHA-512" hashValue="byPU13Chkia79UqH0YId5wZV4sIlyVQpfknOdY2gZJ0v+Wskdy96OTnP1pB4PKDZpFB5NFrVrGaDi2M89Sm5Xw==" saltValue="t37UgDoCl68vIeoE2fkyL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35" t="s">
        <v>123</v>
      </c>
      <c r="B1" s="35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24" t="s">
        <v>126</v>
      </c>
      <c r="C2" s="19"/>
      <c r="D2" s="19"/>
      <c r="E2" s="19"/>
      <c r="F2" s="19"/>
      <c r="G2" s="19"/>
      <c r="H2" s="19"/>
      <c r="I2" s="19"/>
      <c r="J2" s="19"/>
      <c r="K2" s="19"/>
    </row>
    <row r="3" spans="1:11" x14ac:dyDescent="0.25">
      <c r="B3" s="24"/>
    </row>
    <row r="4" spans="1:11" x14ac:dyDescent="0.25">
      <c r="A4" t="s">
        <v>127</v>
      </c>
      <c r="B4" s="24" t="s">
        <v>126</v>
      </c>
      <c r="C4" s="19"/>
      <c r="D4" s="19"/>
      <c r="E4" s="19"/>
      <c r="F4" s="19"/>
      <c r="G4" s="19"/>
      <c r="H4" s="19"/>
      <c r="I4" s="19"/>
      <c r="J4" s="19"/>
      <c r="K4" s="19"/>
    </row>
    <row r="5" spans="1:11" x14ac:dyDescent="0.25">
      <c r="B5" s="24"/>
    </row>
    <row r="6" spans="1:11" x14ac:dyDescent="0.25">
      <c r="A6" t="s">
        <v>128</v>
      </c>
      <c r="B6" s="24" t="s">
        <v>126</v>
      </c>
      <c r="C6" s="19"/>
      <c r="D6" s="19"/>
      <c r="E6" s="19"/>
      <c r="F6" s="19"/>
      <c r="G6" s="19"/>
      <c r="H6" s="19"/>
      <c r="I6" s="19"/>
      <c r="J6" s="19"/>
      <c r="K6" s="19"/>
    </row>
    <row r="7" spans="1:11" x14ac:dyDescent="0.25">
      <c r="B7" s="24" t="s">
        <v>90</v>
      </c>
      <c r="C7" s="19"/>
      <c r="D7" s="19"/>
      <c r="E7" s="19"/>
      <c r="F7" s="19"/>
      <c r="G7" s="19"/>
      <c r="H7" s="19"/>
      <c r="I7" s="19"/>
      <c r="J7" s="19"/>
      <c r="K7" s="19"/>
    </row>
    <row r="8" spans="1:11" x14ac:dyDescent="0.25">
      <c r="B8" s="24" t="s">
        <v>129</v>
      </c>
      <c r="C8" s="19"/>
      <c r="D8" s="19"/>
      <c r="E8" s="19"/>
      <c r="F8" s="19"/>
      <c r="G8" s="19"/>
      <c r="H8" s="19"/>
      <c r="I8" s="19"/>
      <c r="J8" s="19"/>
      <c r="K8" s="19"/>
    </row>
    <row r="10" spans="1:11" x14ac:dyDescent="0.25">
      <c r="A10" t="s">
        <v>130</v>
      </c>
      <c r="B10" s="27" t="s">
        <v>131</v>
      </c>
      <c r="C10" s="19"/>
      <c r="D10" s="19"/>
      <c r="E10" s="19"/>
      <c r="F10" s="19"/>
      <c r="G10" s="19"/>
      <c r="H10" s="19"/>
      <c r="I10" s="19"/>
      <c r="J10" s="19"/>
      <c r="K10" s="19"/>
    </row>
    <row r="11" spans="1:11" x14ac:dyDescent="0.25">
      <c r="B11" s="27" t="s">
        <v>132</v>
      </c>
      <c r="C11" s="19"/>
      <c r="D11" s="19"/>
      <c r="E11" s="19"/>
      <c r="F11" s="19"/>
      <c r="G11" s="19"/>
      <c r="H11" s="19"/>
      <c r="I11" s="19"/>
      <c r="J11" s="19"/>
      <c r="K11" s="19"/>
    </row>
    <row r="13" spans="1:11" x14ac:dyDescent="0.25">
      <c r="A13" s="71" t="s">
        <v>32</v>
      </c>
      <c r="B13" s="27" t="s">
        <v>133</v>
      </c>
      <c r="C13" s="19"/>
      <c r="D13" s="19"/>
      <c r="E13" s="19"/>
      <c r="F13" s="19"/>
      <c r="G13" s="19"/>
      <c r="H13" s="19"/>
      <c r="I13" s="19"/>
      <c r="J13" s="19"/>
      <c r="K13" s="19"/>
    </row>
    <row r="14" spans="1:11" x14ac:dyDescent="0.25">
      <c r="B14" s="27" t="s">
        <v>134</v>
      </c>
      <c r="C14" s="19"/>
      <c r="D14" s="19"/>
      <c r="E14" s="19"/>
      <c r="F14" s="19"/>
      <c r="G14" s="19"/>
      <c r="H14" s="19"/>
      <c r="I14" s="19"/>
      <c r="J14" s="19"/>
      <c r="K14" s="19"/>
    </row>
  </sheetData>
  <sheetProtection algorithmName="SHA-512" hashValue="G+ptXGqOC3W/4zQBpuOlhcf44Y0zJ/KW5Cd0KfSYPPQulDav6f10Lpm6rZe+rRCiHXbvcu4w7AYVbg5koUBYVw==" saltValue="Gq9QgqMCjFg91vqgY/cDZ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:B7"/>
    </sheetView>
  </sheetViews>
  <sheetFormatPr defaultRowHeight="13.2" x14ac:dyDescent="0.25"/>
  <cols>
    <col min="1" max="1" width="36.44140625" bestFit="1" customWidth="1"/>
    <col min="2" max="2" width="15.21875" customWidth="1"/>
  </cols>
  <sheetData>
    <row r="1" spans="1:2" x14ac:dyDescent="0.25">
      <c r="A1" s="35" t="s">
        <v>135</v>
      </c>
      <c r="B1" s="35" t="s">
        <v>136</v>
      </c>
    </row>
    <row r="2" spans="1:2" x14ac:dyDescent="0.25">
      <c r="A2" s="71" t="s">
        <v>137</v>
      </c>
      <c r="B2" s="98">
        <v>10</v>
      </c>
    </row>
    <row r="3" spans="1:2" x14ac:dyDescent="0.25">
      <c r="A3" s="71" t="s">
        <v>138</v>
      </c>
      <c r="B3" s="98">
        <v>10</v>
      </c>
    </row>
    <row r="4" spans="1:2" x14ac:dyDescent="0.25">
      <c r="A4" s="71" t="s">
        <v>139</v>
      </c>
      <c r="B4" s="98">
        <v>10</v>
      </c>
    </row>
    <row r="5" spans="1:2" x14ac:dyDescent="0.25">
      <c r="A5" s="71" t="s">
        <v>140</v>
      </c>
      <c r="B5" s="98">
        <v>10</v>
      </c>
    </row>
    <row r="6" spans="1:2" x14ac:dyDescent="0.25">
      <c r="A6" s="71" t="s">
        <v>141</v>
      </c>
      <c r="B6" s="98">
        <v>10</v>
      </c>
    </row>
    <row r="7" spans="1:2" x14ac:dyDescent="0.25">
      <c r="A7" s="71" t="s">
        <v>142</v>
      </c>
      <c r="B7" s="98">
        <v>10</v>
      </c>
    </row>
  </sheetData>
  <sheetProtection algorithmName="SHA-512" hashValue="qpmQ7rkRFpM/T907TC7e+XrWloJVnByPhtrKkwwBXbmq4AJm+/Ug3Bva2esACyCGpdBDm8z2yLz2dhbIhMnrMg==" saltValue="uA7AJkizcE3iDtljix44K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71" customWidth="1"/>
    <col min="2" max="2" width="19.21875" style="71" customWidth="1"/>
    <col min="3" max="3" width="13.44140625" style="71" customWidth="1"/>
    <col min="4" max="5" width="11.44140625" style="71" customWidth="1"/>
    <col min="6" max="16384" width="11.44140625" style="71"/>
  </cols>
  <sheetData>
    <row r="1" spans="1:5" x14ac:dyDescent="0.25">
      <c r="A1" s="33" t="s">
        <v>143</v>
      </c>
      <c r="B1" s="34" t="s">
        <v>144</v>
      </c>
      <c r="C1" s="34" t="s">
        <v>145</v>
      </c>
      <c r="D1" s="34" t="s">
        <v>146</v>
      </c>
      <c r="E1" s="34" t="s">
        <v>147</v>
      </c>
    </row>
    <row r="2" spans="1:5" x14ac:dyDescent="0.25">
      <c r="A2" s="32" t="s">
        <v>148</v>
      </c>
      <c r="B2" s="30" t="s">
        <v>90</v>
      </c>
      <c r="C2" s="45"/>
      <c r="D2" s="45"/>
      <c r="E2" s="36" t="str">
        <f>IF(E$7="","",E$7)</f>
        <v/>
      </c>
    </row>
    <row r="3" spans="1:5" x14ac:dyDescent="0.25">
      <c r="B3" s="30" t="s">
        <v>67</v>
      </c>
      <c r="C3" s="45"/>
      <c r="D3" s="45" t="s">
        <v>149</v>
      </c>
      <c r="E3" s="36" t="str">
        <f>IF(E$7="","",E$7)</f>
        <v/>
      </c>
    </row>
    <row r="4" spans="1:5" x14ac:dyDescent="0.25">
      <c r="B4" s="30" t="s">
        <v>77</v>
      </c>
      <c r="C4" s="45"/>
      <c r="D4" s="45" t="s">
        <v>149</v>
      </c>
      <c r="E4" s="36" t="str">
        <f>IF(E$7="","",E$7)</f>
        <v/>
      </c>
    </row>
    <row r="5" spans="1:5" x14ac:dyDescent="0.25">
      <c r="B5" s="30" t="s">
        <v>78</v>
      </c>
      <c r="C5" s="45"/>
      <c r="D5" s="45"/>
      <c r="E5" s="36" t="str">
        <f>IF(E$7="","",E$7)</f>
        <v/>
      </c>
    </row>
    <row r="6" spans="1:5" x14ac:dyDescent="0.25">
      <c r="B6" s="30" t="s">
        <v>79</v>
      </c>
      <c r="C6" s="45"/>
      <c r="D6" s="45"/>
      <c r="E6" s="36" t="str">
        <f>IF(E$7="","",E$7)</f>
        <v/>
      </c>
    </row>
    <row r="7" spans="1:5" x14ac:dyDescent="0.25">
      <c r="B7" s="30" t="s">
        <v>150</v>
      </c>
      <c r="C7" s="29"/>
      <c r="D7" s="28"/>
      <c r="E7" s="45"/>
    </row>
    <row r="9" spans="1:5" x14ac:dyDescent="0.25">
      <c r="A9" s="32" t="s">
        <v>151</v>
      </c>
      <c r="B9" s="30" t="s">
        <v>90</v>
      </c>
      <c r="C9" s="45"/>
      <c r="D9" s="45"/>
      <c r="E9" s="36" t="str">
        <f>IF(E$7="","",E$7)</f>
        <v/>
      </c>
    </row>
    <row r="10" spans="1:5" x14ac:dyDescent="0.25">
      <c r="B10" s="30" t="s">
        <v>67</v>
      </c>
      <c r="C10" s="45"/>
      <c r="D10" s="45"/>
      <c r="E10" s="36" t="str">
        <f>IF(E$7="","",E$7)</f>
        <v/>
      </c>
    </row>
    <row r="11" spans="1:5" x14ac:dyDescent="0.25">
      <c r="B11" s="30" t="s">
        <v>77</v>
      </c>
      <c r="C11" s="45"/>
      <c r="D11" s="45"/>
      <c r="E11" s="36" t="str">
        <f>IF(E$7="","",E$7)</f>
        <v/>
      </c>
    </row>
    <row r="12" spans="1:5" x14ac:dyDescent="0.25">
      <c r="B12" s="30" t="s">
        <v>78</v>
      </c>
      <c r="C12" s="45"/>
      <c r="D12" s="45" t="s">
        <v>149</v>
      </c>
      <c r="E12" s="36" t="str">
        <f>IF(E$7="","",E$7)</f>
        <v/>
      </c>
    </row>
    <row r="13" spans="1:5" x14ac:dyDescent="0.25">
      <c r="B13" s="30" t="s">
        <v>79</v>
      </c>
      <c r="C13" s="45"/>
      <c r="D13" s="45" t="s">
        <v>149</v>
      </c>
      <c r="E13" s="36" t="str">
        <f>IF(E$7="","",E$7)</f>
        <v/>
      </c>
    </row>
    <row r="14" spans="1:5" x14ac:dyDescent="0.25">
      <c r="B14" s="30" t="s">
        <v>150</v>
      </c>
      <c r="C14" s="29"/>
      <c r="D14" s="28"/>
      <c r="E14" s="45"/>
    </row>
    <row r="16" spans="1:5" x14ac:dyDescent="0.25">
      <c r="A16" s="32" t="s">
        <v>152</v>
      </c>
      <c r="B16" s="30" t="s">
        <v>90</v>
      </c>
      <c r="C16" s="45"/>
      <c r="D16" s="45" t="s">
        <v>149</v>
      </c>
      <c r="E16" s="36" t="str">
        <f>IF(E$7="","",E$7)</f>
        <v/>
      </c>
    </row>
    <row r="17" spans="2:5" x14ac:dyDescent="0.25">
      <c r="B17" s="30" t="s">
        <v>67</v>
      </c>
      <c r="C17" s="45"/>
      <c r="D17" s="45" t="s">
        <v>149</v>
      </c>
      <c r="E17" s="36" t="str">
        <f>IF(E$7="","",E$7)</f>
        <v/>
      </c>
    </row>
    <row r="18" spans="2:5" x14ac:dyDescent="0.25">
      <c r="B18" s="30" t="s">
        <v>77</v>
      </c>
      <c r="C18" s="45"/>
      <c r="D18" s="45" t="s">
        <v>149</v>
      </c>
      <c r="E18" s="36" t="str">
        <f>IF(E$7="","",E$7)</f>
        <v/>
      </c>
    </row>
    <row r="19" spans="2:5" x14ac:dyDescent="0.25">
      <c r="B19" s="30" t="s">
        <v>78</v>
      </c>
      <c r="C19" s="45"/>
      <c r="D19" s="45" t="s">
        <v>149</v>
      </c>
      <c r="E19" s="36" t="str">
        <f>IF(E$7="","",E$7)</f>
        <v/>
      </c>
    </row>
    <row r="20" spans="2:5" x14ac:dyDescent="0.25">
      <c r="B20" s="30" t="s">
        <v>79</v>
      </c>
      <c r="C20" s="45"/>
      <c r="D20" s="45" t="s">
        <v>149</v>
      </c>
      <c r="E20" s="36" t="str">
        <f>IF(E$7="","",E$7)</f>
        <v/>
      </c>
    </row>
    <row r="21" spans="2:5" x14ac:dyDescent="0.25">
      <c r="B21" s="30" t="s">
        <v>150</v>
      </c>
      <c r="C21" s="29"/>
      <c r="D21" s="28"/>
      <c r="E21" s="45"/>
    </row>
  </sheetData>
  <sheetProtection algorithmName="SHA-512" hashValue="WOZjTOmUieTQq4hFEMZ6+LJOzeXKtxvf/jPNF+cmH5EipkO6r6tUui4lVpO5x1sgFSL9HD4fFaM+Ckovs7NOHQ==" saltValue="Q4y4vnGfOHBL2OMfHVjT1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77734375" defaultRowHeight="13.2" x14ac:dyDescent="0.25"/>
  <cols>
    <col min="1" max="1" width="15.77734375" customWidth="1"/>
    <col min="2" max="2" width="15.44140625" customWidth="1"/>
    <col min="3" max="3" width="17.44140625" customWidth="1"/>
    <col min="4" max="4" width="12.77734375" customWidth="1"/>
  </cols>
  <sheetData>
    <row r="1" spans="1:4" x14ac:dyDescent="0.25">
      <c r="A1" s="37" t="s">
        <v>1</v>
      </c>
      <c r="B1" s="34" t="s">
        <v>153</v>
      </c>
      <c r="C1" s="38" t="s">
        <v>154</v>
      </c>
      <c r="D1" s="38" t="s">
        <v>155</v>
      </c>
    </row>
    <row r="2" spans="1:4" x14ac:dyDescent="0.25">
      <c r="A2" s="38" t="s">
        <v>156</v>
      </c>
      <c r="B2" s="30" t="s">
        <v>157</v>
      </c>
      <c r="C2" s="30" t="s">
        <v>158</v>
      </c>
      <c r="D2" s="45"/>
    </row>
    <row r="3" spans="1:4" x14ac:dyDescent="0.25">
      <c r="A3" s="38" t="s">
        <v>159</v>
      </c>
      <c r="B3" s="30" t="s">
        <v>145</v>
      </c>
      <c r="C3" s="30" t="s">
        <v>146</v>
      </c>
      <c r="D3" s="45"/>
    </row>
  </sheetData>
  <sheetProtection algorithmName="SHA-512" hashValue="iDzqkbNmeM/KtAtb1X8xo7bd9KjRGs794BJ3NU9j/amE1G6884PXq09sh/0ONthINoImbpT4n8L/FyVNBUaGLg==" saltValue="zVzE2x98E2ySvG7LXjnNq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2023-01-17T02:21:58Z</dcterms:modified>
</cp:coreProperties>
</file>