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E2888E0-3422-4BB2-BD29-A2FDDDA99A0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6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9" i="2" l="1"/>
  <c r="A14" i="2"/>
  <c r="A38" i="2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37" i="2"/>
  <c r="A22" i="2"/>
  <c r="A30" i="2"/>
  <c r="A40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<sst xmlns="http://schemas.openxmlformats.org/spreadsheetml/2006/main" count="2092" uniqueCount="337">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</sst>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7092844.75</v>
      </c>
    </row>
    <row r="8" spans="1:3" ht="15" customHeight="1" x14ac:dyDescent="0.25">
      <c r="B8" s="6" t="s">
        <v>8</v>
      </c>
      <c r="C8" s="42">
        <v>0.36799999999999999</v>
      </c>
    </row>
    <row r="9" spans="1:3" ht="15" customHeight="1" x14ac:dyDescent="0.25">
      <c r="B9" s="6" t="s">
        <v>9</v>
      </c>
      <c r="C9" s="43">
        <v>0.21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0.57600000000000007</v>
      </c>
    </row>
    <row r="12" spans="1:3" ht="15" customHeight="1" x14ac:dyDescent="0.25">
      <c r="B12" s="6" t="s">
        <v>12</v>
      </c>
      <c r="C12" s="42">
        <v>0.65700000000000003</v>
      </c>
    </row>
    <row r="13" spans="1:3" ht="15" customHeight="1" x14ac:dyDescent="0.25">
      <c r="B13" s="6" t="s">
        <v>13</v>
      </c>
      <c r="C13" s="42">
        <v>0.224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0.1066</v>
      </c>
    </row>
    <row r="24" spans="1:3" ht="15" customHeight="1" x14ac:dyDescent="0.25">
      <c r="B24" s="11" t="s">
        <v>22</v>
      </c>
      <c r="C24" s="43">
        <v>0.50460000000000005</v>
      </c>
    </row>
    <row r="25" spans="1:3" ht="15" customHeight="1" x14ac:dyDescent="0.25">
      <c r="B25" s="11" t="s">
        <v>23</v>
      </c>
      <c r="C25" s="43">
        <v>0.30659999999999998</v>
      </c>
    </row>
    <row r="26" spans="1:3" ht="15" customHeight="1" x14ac:dyDescent="0.25">
      <c r="B26" s="11" t="s">
        <v>24</v>
      </c>
      <c r="C26" s="43">
        <v>8.2200000000000009E-2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0.26457137418148002</v>
      </c>
    </row>
    <row r="30" spans="1:3" ht="14.25" customHeight="1" x14ac:dyDescent="0.25">
      <c r="B30" s="21" t="s">
        <v>27</v>
      </c>
      <c r="C30" s="45">
        <v>4.7556806336670997E-2</v>
      </c>
    </row>
    <row r="31" spans="1:3" ht="14.25" customHeight="1" x14ac:dyDescent="0.25">
      <c r="B31" s="21" t="s">
        <v>28</v>
      </c>
      <c r="C31" s="45">
        <v>8.3807005824133501E-2</v>
      </c>
    </row>
    <row r="32" spans="1:3" ht="14.25" customHeight="1" x14ac:dyDescent="0.25">
      <c r="B32" s="21" t="s">
        <v>29</v>
      </c>
      <c r="C32" s="45">
        <v>0.60406481365771503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21.481258098391599</v>
      </c>
    </row>
    <row r="38" spans="1:5" ht="15" customHeight="1" x14ac:dyDescent="0.25">
      <c r="B38" s="27" t="s">
        <v>34</v>
      </c>
      <c r="C38" s="100">
        <v>32.821040450916399</v>
      </c>
      <c r="D38" s="8"/>
      <c r="E38" s="9"/>
    </row>
    <row r="39" spans="1:5" ht="15" customHeight="1" x14ac:dyDescent="0.25">
      <c r="B39" s="27" t="s">
        <v>35</v>
      </c>
      <c r="C39" s="100">
        <v>44.616156193650397</v>
      </c>
      <c r="D39" s="8"/>
      <c r="E39" s="8"/>
    </row>
    <row r="40" spans="1:5" ht="15" customHeight="1" x14ac:dyDescent="0.25">
      <c r="B40" s="27" t="s">
        <v>36</v>
      </c>
      <c r="C40" s="100">
        <v>3.42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19.747738009999999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1.9750899999999998E-2</v>
      </c>
      <c r="D45" s="8"/>
    </row>
    <row r="46" spans="1:5" ht="15.75" customHeight="1" x14ac:dyDescent="0.25">
      <c r="B46" s="27" t="s">
        <v>41</v>
      </c>
      <c r="C46" s="43">
        <v>0.103232</v>
      </c>
      <c r="D46" s="8"/>
    </row>
    <row r="47" spans="1:5" ht="15.75" customHeight="1" x14ac:dyDescent="0.25">
      <c r="B47" s="27" t="s">
        <v>42</v>
      </c>
      <c r="C47" s="43">
        <v>0.13509599999999999</v>
      </c>
      <c r="D47" s="8"/>
      <c r="E47" s="9"/>
    </row>
    <row r="48" spans="1:5" ht="15" customHeight="1" x14ac:dyDescent="0.25">
      <c r="B48" s="27" t="s">
        <v>43</v>
      </c>
      <c r="C48" s="44">
        <v>0.7419211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0.43021899999999991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0.11466808000000001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0.32654341836973599</v>
      </c>
      <c r="C2" s="99">
        <v>0.95</v>
      </c>
      <c r="D2" s="55">
        <v>40.879820199899122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42.587828233476408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145.53597653646881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0.73760406945451973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0.14033297088517799</v>
      </c>
      <c r="C10" s="99">
        <v>0.95</v>
      </c>
      <c r="D10" s="55">
        <v>13.605540133497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0.14033297088517799</v>
      </c>
      <c r="C11" s="99">
        <v>0.95</v>
      </c>
      <c r="D11" s="55">
        <v>13.605540133497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0.14033297088517799</v>
      </c>
      <c r="C12" s="99">
        <v>0.95</v>
      </c>
      <c r="D12" s="55">
        <v>13.605540133497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0.14033297088517799</v>
      </c>
      <c r="C13" s="99">
        <v>0.95</v>
      </c>
      <c r="D13" s="55">
        <v>13.605540133497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0.14033297088517799</v>
      </c>
      <c r="C14" s="99">
        <v>0.95</v>
      </c>
      <c r="D14" s="55">
        <v>13.605540133497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0.14033297088517799</v>
      </c>
      <c r="C15" s="99">
        <v>0.95</v>
      </c>
      <c r="D15" s="55">
        <v>13.605540133497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0.34477724433097362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0.5055364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0.59</v>
      </c>
      <c r="C18" s="99">
        <v>0.95</v>
      </c>
      <c r="D18" s="55">
        <v>3.4360491508281288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3.4360491508281288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0.61462059999999996</v>
      </c>
      <c r="C21" s="99">
        <v>0.95</v>
      </c>
      <c r="D21" s="55">
        <v>6.5000333405857589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23.252969186930081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4.5021845672301692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5.1723753072947999E-2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0.12503967959876999</v>
      </c>
      <c r="C27" s="99">
        <v>0.95</v>
      </c>
      <c r="D27" s="55">
        <v>19.604300185096712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0.29051115063143901</v>
      </c>
      <c r="C29" s="99">
        <v>0.95</v>
      </c>
      <c r="D29" s="55">
        <v>74.50666362993276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0.72554074158552961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2.5999999999999999E-2</v>
      </c>
      <c r="C32" s="99">
        <v>0.95</v>
      </c>
      <c r="D32" s="55">
        <v>0.69599993724824682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0.70205848689999995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0.625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0.15</v>
      </c>
      <c r="C38" s="99">
        <v>0.95</v>
      </c>
      <c r="D38" s="55">
        <v>4.095195969175438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0.320813271390818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6.4714978262782122E-2</v>
      </c>
      <c r="C3" s="17">
        <f>frac_mam_1_5months * 2.6</f>
        <v>6.4714978262782122E-2</v>
      </c>
      <c r="D3" s="17">
        <f>frac_mam_6_11months * 2.6</f>
        <v>0.12744578123092662</v>
      </c>
      <c r="E3" s="17">
        <f>frac_mam_12_23months * 2.6</f>
        <v>0.10109016448259352</v>
      </c>
      <c r="F3" s="17">
        <f>frac_mam_24_59months * 2.6</f>
        <v>7.2318005189299484E-2</v>
      </c>
    </row>
    <row r="4" spans="1:6" ht="15.75" customHeight="1" x14ac:dyDescent="0.25">
      <c r="A4" s="3" t="s">
        <v>204</v>
      </c>
      <c r="B4" s="17">
        <f>frac_sam_1month * 2.6</f>
        <v>4.1158995032310478E-2</v>
      </c>
      <c r="C4" s="17">
        <f>frac_sam_1_5months * 2.6</f>
        <v>4.1158995032310478E-2</v>
      </c>
      <c r="D4" s="17">
        <f>frac_sam_6_11months * 2.6</f>
        <v>4.7766016423702207E-2</v>
      </c>
      <c r="E4" s="17">
        <f>frac_sam_12_23months * 2.6</f>
        <v>3.6079572141170482E-2</v>
      </c>
      <c r="F4" s="17">
        <f>frac_sam_24_59months * 2.6</f>
        <v>1.6232191771268722E-2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0.36799999999999999</v>
      </c>
      <c r="E2" s="59">
        <f>food_insecure</f>
        <v>0.36799999999999999</v>
      </c>
      <c r="F2" s="59">
        <f>food_insecure</f>
        <v>0.36799999999999999</v>
      </c>
      <c r="G2" s="59">
        <f>food_insecure</f>
        <v>0.36799999999999999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0.36799999999999999</v>
      </c>
      <c r="F5" s="59">
        <f>food_insecure</f>
        <v>0.36799999999999999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0.36799999999999999</v>
      </c>
      <c r="F8" s="59">
        <f>food_insecure</f>
        <v>0.36799999999999999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0.36799999999999999</v>
      </c>
      <c r="F9" s="59">
        <f>food_insecure</f>
        <v>0.36799999999999999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0.65700000000000003</v>
      </c>
      <c r="E10" s="59">
        <f>IF(ISBLANK(comm_deliv), frac_children_health_facility,1)</f>
        <v>0.65700000000000003</v>
      </c>
      <c r="F10" s="59">
        <f>IF(ISBLANK(comm_deliv), frac_children_health_facility,1)</f>
        <v>0.65700000000000003</v>
      </c>
      <c r="G10" s="59">
        <f>IF(ISBLANK(comm_deliv), frac_children_health_facility,1)</f>
        <v>0.65700000000000003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0.36799999999999999</v>
      </c>
      <c r="I15" s="59">
        <f>food_insecure</f>
        <v>0.36799999999999999</v>
      </c>
      <c r="J15" s="59">
        <f>food_insecure</f>
        <v>0.36799999999999999</v>
      </c>
      <c r="K15" s="59">
        <f>food_insecure</f>
        <v>0.36799999999999999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0.57600000000000007</v>
      </c>
      <c r="I18" s="59">
        <f>frac_PW_health_facility</f>
        <v>0.57600000000000007</v>
      </c>
      <c r="J18" s="59">
        <f>frac_PW_health_facility</f>
        <v>0.57600000000000007</v>
      </c>
      <c r="K18" s="59">
        <f>frac_PW_health_facility</f>
        <v>0.57600000000000007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0.21</v>
      </c>
      <c r="I19" s="59">
        <f>frac_malaria_risk</f>
        <v>0.21</v>
      </c>
      <c r="J19" s="59">
        <f>frac_malaria_risk</f>
        <v>0.21</v>
      </c>
      <c r="K19" s="59">
        <f>frac_malaria_risk</f>
        <v>0.21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0.224</v>
      </c>
      <c r="M24" s="59">
        <f>famplan_unmet_need</f>
        <v>0.224</v>
      </c>
      <c r="N24" s="59">
        <f>famplan_unmet_need</f>
        <v>0.224</v>
      </c>
      <c r="O24" s="59">
        <f>famplan_unmet_need</f>
        <v>0.224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0.38232788017737607</v>
      </c>
      <c r="M25" s="59">
        <f>(1-food_insecure)*(0.49)+food_insecure*(0.7)</f>
        <v>0.56728000000000001</v>
      </c>
      <c r="N25" s="59">
        <f>(1-food_insecure)*(0.49)+food_insecure*(0.7)</f>
        <v>0.56728000000000001</v>
      </c>
      <c r="O25" s="59">
        <f>(1-food_insecure)*(0.49)+food_insecure*(0.7)</f>
        <v>0.56728000000000001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0.16385480579030404</v>
      </c>
      <c r="M26" s="59">
        <f>(1-food_insecure)*(0.21)+food_insecure*(0.3)</f>
        <v>0.24312</v>
      </c>
      <c r="N26" s="59">
        <f>(1-food_insecure)*(0.21)+food_insecure*(0.3)</f>
        <v>0.24312</v>
      </c>
      <c r="O26" s="59">
        <f>(1-food_insecure)*(0.21)+food_insecure*(0.3)</f>
        <v>0.24312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0.12778410323232001</v>
      </c>
      <c r="M27" s="59">
        <f>(1-food_insecure)*(0.3)</f>
        <v>0.18959999999999999</v>
      </c>
      <c r="N27" s="59">
        <f>(1-food_insecure)*(0.3)</f>
        <v>0.18959999999999999</v>
      </c>
      <c r="O27" s="59">
        <f>(1-food_insecure)*(0.3)</f>
        <v>0.18959999999999999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0.21</v>
      </c>
      <c r="D34" s="59">
        <f t="shared" si="3"/>
        <v>0.21</v>
      </c>
      <c r="E34" s="59">
        <f t="shared" si="3"/>
        <v>0.21</v>
      </c>
      <c r="F34" s="59">
        <f t="shared" si="3"/>
        <v>0.21</v>
      </c>
      <c r="G34" s="59">
        <f t="shared" si="3"/>
        <v>0.21</v>
      </c>
      <c r="H34" s="59">
        <f t="shared" si="3"/>
        <v>0.21</v>
      </c>
      <c r="I34" s="59">
        <f t="shared" si="3"/>
        <v>0.21</v>
      </c>
      <c r="J34" s="59">
        <f t="shared" si="3"/>
        <v>0.21</v>
      </c>
      <c r="K34" s="59">
        <f t="shared" si="3"/>
        <v>0.21</v>
      </c>
      <c r="L34" s="59">
        <f t="shared" si="3"/>
        <v>0.21</v>
      </c>
      <c r="M34" s="59">
        <f t="shared" si="3"/>
        <v>0.21</v>
      </c>
      <c r="N34" s="59">
        <f t="shared" si="3"/>
        <v>0.21</v>
      </c>
      <c r="O34" s="59">
        <f t="shared" si="3"/>
        <v>0.21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3">
        <f t="shared" ref="G2:G11" si="0">C2+D2+E2+F2</f>
        <v>14208000</v>
      </c>
      <c r="H2" s="13">
        <f t="shared" ref="H2:H11" si="1">(B2 + stillbirth*B2/(1000-stillbirth))/(1-abortion)</f>
        <v>1861363.4245215757</v>
      </c>
      <c r="I2" s="13">
        <f t="shared" ref="I2:I11" si="2">G2-H2</f>
        <v>12346636.575478423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1623562.6836000001</v>
      </c>
      <c r="C3" s="49">
        <v>3061000</v>
      </c>
      <c r="D3" s="49">
        <v>4960000</v>
      </c>
      <c r="E3" s="49">
        <v>3894000</v>
      </c>
      <c r="F3" s="49">
        <v>2701000</v>
      </c>
      <c r="G3" s="13">
        <f t="shared" si="0"/>
        <v>14616000</v>
      </c>
      <c r="H3" s="13">
        <f t="shared" si="1"/>
        <v>1882125.3125747149</v>
      </c>
      <c r="I3" s="13">
        <f t="shared" si="2"/>
        <v>12733874.687425286</v>
      </c>
    </row>
    <row r="4" spans="1:9" ht="15.75" customHeight="1" x14ac:dyDescent="0.25">
      <c r="A4" s="6">
        <f t="shared" si="3"/>
        <v>2023</v>
      </c>
      <c r="B4" s="48">
        <v>1640877.1340000001</v>
      </c>
      <c r="C4" s="49">
        <v>3136000</v>
      </c>
      <c r="D4" s="49">
        <v>5111000</v>
      </c>
      <c r="E4" s="49">
        <v>3955000</v>
      </c>
      <c r="F4" s="49">
        <v>2827000</v>
      </c>
      <c r="G4" s="13">
        <f t="shared" si="0"/>
        <v>15029000</v>
      </c>
      <c r="H4" s="13">
        <f t="shared" si="1"/>
        <v>1902197.1987423007</v>
      </c>
      <c r="I4" s="13">
        <f t="shared" si="2"/>
        <v>13126802.8012577</v>
      </c>
    </row>
    <row r="5" spans="1:9" ht="15.75" customHeight="1" x14ac:dyDescent="0.25">
      <c r="A5" s="6">
        <f t="shared" si="3"/>
        <v>2024</v>
      </c>
      <c r="B5" s="48">
        <v>1657639.8492000001</v>
      </c>
      <c r="C5" s="49">
        <v>3203000</v>
      </c>
      <c r="D5" s="49">
        <v>5263000</v>
      </c>
      <c r="E5" s="49">
        <v>4019000</v>
      </c>
      <c r="F5" s="49">
        <v>2953000</v>
      </c>
      <c r="G5" s="13">
        <f t="shared" si="0"/>
        <v>15438000</v>
      </c>
      <c r="H5" s="13">
        <f t="shared" si="1"/>
        <v>1921629.4823886855</v>
      </c>
      <c r="I5" s="13">
        <f t="shared" si="2"/>
        <v>13516370.517611314</v>
      </c>
    </row>
    <row r="6" spans="1:9" ht="15.75" customHeight="1" x14ac:dyDescent="0.25">
      <c r="A6" s="6">
        <f t="shared" si="3"/>
        <v>2025</v>
      </c>
      <c r="B6" s="48">
        <v>1673835.6839999999</v>
      </c>
      <c r="C6" s="49">
        <v>3256000</v>
      </c>
      <c r="D6" s="49">
        <v>5412000</v>
      </c>
      <c r="E6" s="49">
        <v>4091000</v>
      </c>
      <c r="F6" s="49">
        <v>3075000</v>
      </c>
      <c r="G6" s="13">
        <f t="shared" si="0"/>
        <v>15834000</v>
      </c>
      <c r="H6" s="13">
        <f t="shared" si="1"/>
        <v>1940404.6063449518</v>
      </c>
      <c r="I6" s="13">
        <f t="shared" si="2"/>
        <v>13893595.393655049</v>
      </c>
    </row>
    <row r="7" spans="1:9" ht="15.75" customHeight="1" x14ac:dyDescent="0.25">
      <c r="A7" s="6">
        <f t="shared" si="3"/>
        <v>2026</v>
      </c>
      <c r="B7" s="48">
        <v>1691242.8988000001</v>
      </c>
      <c r="C7" s="49">
        <v>3297000</v>
      </c>
      <c r="D7" s="49">
        <v>5560000</v>
      </c>
      <c r="E7" s="49">
        <v>4170000</v>
      </c>
      <c r="F7" s="49">
        <v>3193000</v>
      </c>
      <c r="G7" s="13">
        <f t="shared" si="0"/>
        <v>16220000</v>
      </c>
      <c r="H7" s="13">
        <f t="shared" si="1"/>
        <v>1960584.0302301198</v>
      </c>
      <c r="I7" s="13">
        <f t="shared" si="2"/>
        <v>14259415.96976988</v>
      </c>
    </row>
    <row r="8" spans="1:9" ht="15.75" customHeight="1" x14ac:dyDescent="0.25">
      <c r="A8" s="6">
        <f t="shared" si="3"/>
        <v>2027</v>
      </c>
      <c r="B8" s="48">
        <v>1708105.6872</v>
      </c>
      <c r="C8" s="49">
        <v>3325000</v>
      </c>
      <c r="D8" s="49">
        <v>5705000</v>
      </c>
      <c r="E8" s="49">
        <v>4257000</v>
      </c>
      <c r="F8" s="49">
        <v>3311000</v>
      </c>
      <c r="G8" s="13">
        <f t="shared" si="0"/>
        <v>16598000</v>
      </c>
      <c r="H8" s="13">
        <f t="shared" si="1"/>
        <v>1980132.3243667267</v>
      </c>
      <c r="I8" s="13">
        <f t="shared" si="2"/>
        <v>14617867.675633274</v>
      </c>
    </row>
    <row r="9" spans="1:9" ht="15.75" customHeight="1" x14ac:dyDescent="0.25">
      <c r="A9" s="6">
        <f t="shared" si="3"/>
        <v>2028</v>
      </c>
      <c r="B9" s="48">
        <v>1724411.1246</v>
      </c>
      <c r="C9" s="49">
        <v>3347000</v>
      </c>
      <c r="D9" s="49">
        <v>5843000</v>
      </c>
      <c r="E9" s="49">
        <v>4351000</v>
      </c>
      <c r="F9" s="49">
        <v>3423000</v>
      </c>
      <c r="G9" s="13">
        <f t="shared" si="0"/>
        <v>16964000</v>
      </c>
      <c r="H9" s="13">
        <f t="shared" si="1"/>
        <v>1999034.5058304532</v>
      </c>
      <c r="I9" s="13">
        <f t="shared" si="2"/>
        <v>14964965.494169546</v>
      </c>
    </row>
    <row r="10" spans="1:9" ht="15.75" customHeight="1" x14ac:dyDescent="0.25">
      <c r="A10" s="6">
        <f t="shared" si="3"/>
        <v>2029</v>
      </c>
      <c r="B10" s="48">
        <v>1740066.6592000001</v>
      </c>
      <c r="C10" s="49">
        <v>3369000</v>
      </c>
      <c r="D10" s="49">
        <v>5975000</v>
      </c>
      <c r="E10" s="49">
        <v>4458000</v>
      </c>
      <c r="F10" s="49">
        <v>3525000</v>
      </c>
      <c r="G10" s="13">
        <f t="shared" si="0"/>
        <v>17327000</v>
      </c>
      <c r="H10" s="13">
        <f t="shared" si="1"/>
        <v>2017183.2833616133</v>
      </c>
      <c r="I10" s="13">
        <f t="shared" si="2"/>
        <v>15309816.716638386</v>
      </c>
    </row>
    <row r="11" spans="1:9" ht="15.75" customHeight="1" x14ac:dyDescent="0.25">
      <c r="A11" s="6">
        <f t="shared" si="3"/>
        <v>2030</v>
      </c>
      <c r="B11" s="48">
        <v>1755088.56</v>
      </c>
      <c r="C11" s="49">
        <v>3399000</v>
      </c>
      <c r="D11" s="49">
        <v>6097000</v>
      </c>
      <c r="E11" s="49">
        <v>4576000</v>
      </c>
      <c r="F11" s="49">
        <v>3615000</v>
      </c>
      <c r="G11" s="13">
        <f t="shared" si="0"/>
        <v>17687000</v>
      </c>
      <c r="H11" s="13">
        <f t="shared" si="1"/>
        <v>2034597.5169013834</v>
      </c>
      <c r="I11" s="13">
        <f t="shared" si="2"/>
        <v>15652402.483098617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3.3401428475305292E-3</v>
      </c>
    </row>
    <row r="4" spans="1:8" ht="15.75" customHeight="1" x14ac:dyDescent="0.25">
      <c r="B4" s="15" t="s">
        <v>69</v>
      </c>
      <c r="C4" s="50">
        <v>0.14896241706355759</v>
      </c>
    </row>
    <row r="5" spans="1:8" ht="15.75" customHeight="1" x14ac:dyDescent="0.25">
      <c r="B5" s="15" t="s">
        <v>70</v>
      </c>
      <c r="C5" s="50">
        <v>6.7451900276199725E-2</v>
      </c>
    </row>
    <row r="6" spans="1:8" ht="15.75" customHeight="1" x14ac:dyDescent="0.25">
      <c r="B6" s="15" t="s">
        <v>71</v>
      </c>
      <c r="C6" s="50">
        <v>0.29099870919315263</v>
      </c>
    </row>
    <row r="7" spans="1:8" ht="15.75" customHeight="1" x14ac:dyDescent="0.25">
      <c r="B7" s="15" t="s">
        <v>72</v>
      </c>
      <c r="C7" s="50">
        <v>0.2801194733940835</v>
      </c>
    </row>
    <row r="8" spans="1:8" ht="15.75" customHeight="1" x14ac:dyDescent="0.25">
      <c r="B8" s="15" t="s">
        <v>73</v>
      </c>
      <c r="C8" s="50">
        <v>7.1490205358726178E-3</v>
      </c>
    </row>
    <row r="9" spans="1:8" ht="15.75" customHeight="1" x14ac:dyDescent="0.25">
      <c r="B9" s="15" t="s">
        <v>74</v>
      </c>
      <c r="C9" s="50">
        <v>0.125262718857551</v>
      </c>
    </row>
    <row r="10" spans="1:8" ht="15.75" customHeight="1" x14ac:dyDescent="0.25">
      <c r="B10" s="15" t="s">
        <v>75</v>
      </c>
      <c r="C10" s="50">
        <v>7.6715617832052233E-2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0.12636202439147459</v>
      </c>
      <c r="D14" s="50">
        <v>0.12636202439147459</v>
      </c>
      <c r="E14" s="50">
        <v>0.12636202439147459</v>
      </c>
      <c r="F14" s="50">
        <v>0.12636202439147459</v>
      </c>
    </row>
    <row r="15" spans="1:8" ht="15.75" customHeight="1" x14ac:dyDescent="0.25">
      <c r="B15" s="15" t="s">
        <v>82</v>
      </c>
      <c r="C15" s="50">
        <v>0.2147042594435794</v>
      </c>
      <c r="D15" s="50">
        <v>0.2147042594435794</v>
      </c>
      <c r="E15" s="50">
        <v>0.2147042594435794</v>
      </c>
      <c r="F15" s="50">
        <v>0.2147042594435794</v>
      </c>
    </row>
    <row r="16" spans="1:8" ht="15.75" customHeight="1" x14ac:dyDescent="0.25">
      <c r="B16" s="15" t="s">
        <v>83</v>
      </c>
      <c r="C16" s="50">
        <v>2.8821283974529141E-2</v>
      </c>
      <c r="D16" s="50">
        <v>2.8821283974529141E-2</v>
      </c>
      <c r="E16" s="50">
        <v>2.8821283974529141E-2</v>
      </c>
      <c r="F16" s="50">
        <v>2.8821283974529141E-2</v>
      </c>
    </row>
    <row r="17" spans="1:8" ht="15.75" customHeight="1" x14ac:dyDescent="0.25">
      <c r="B17" s="15" t="s">
        <v>84</v>
      </c>
      <c r="C17" s="50">
        <v>3.513615548783931E-5</v>
      </c>
      <c r="D17" s="50">
        <v>3.513615548783931E-5</v>
      </c>
      <c r="E17" s="50">
        <v>3.513615548783931E-5</v>
      </c>
      <c r="F17" s="50">
        <v>3.513615548783931E-5</v>
      </c>
    </row>
    <row r="18" spans="1:8" ht="15.75" customHeight="1" x14ac:dyDescent="0.25">
      <c r="B18" s="15" t="s">
        <v>85</v>
      </c>
      <c r="C18" s="50">
        <v>8.1334686222982497E-2</v>
      </c>
      <c r="D18" s="50">
        <v>8.1334686222982497E-2</v>
      </c>
      <c r="E18" s="50">
        <v>8.1334686222982497E-2</v>
      </c>
      <c r="F18" s="50">
        <v>8.1334686222982497E-2</v>
      </c>
    </row>
    <row r="19" spans="1:8" ht="15.75" customHeight="1" x14ac:dyDescent="0.25">
      <c r="B19" s="15" t="s">
        <v>86</v>
      </c>
      <c r="C19" s="50">
        <v>3.470187454629603E-2</v>
      </c>
      <c r="D19" s="50">
        <v>3.470187454629603E-2</v>
      </c>
      <c r="E19" s="50">
        <v>3.470187454629603E-2</v>
      </c>
      <c r="F19" s="50">
        <v>3.470187454629603E-2</v>
      </c>
    </row>
    <row r="20" spans="1:8" ht="15.75" customHeight="1" x14ac:dyDescent="0.25">
      <c r="B20" s="15" t="s">
        <v>87</v>
      </c>
      <c r="C20" s="50">
        <v>8.2520572638374604E-2</v>
      </c>
      <c r="D20" s="50">
        <v>8.2520572638374604E-2</v>
      </c>
      <c r="E20" s="50">
        <v>8.2520572638374604E-2</v>
      </c>
      <c r="F20" s="50">
        <v>8.2520572638374604E-2</v>
      </c>
    </row>
    <row r="21" spans="1:8" ht="15.75" customHeight="1" x14ac:dyDescent="0.25">
      <c r="B21" s="15" t="s">
        <v>88</v>
      </c>
      <c r="C21" s="50">
        <v>0.122335481752656</v>
      </c>
      <c r="D21" s="50">
        <v>0.122335481752656</v>
      </c>
      <c r="E21" s="50">
        <v>0.122335481752656</v>
      </c>
      <c r="F21" s="50">
        <v>0.122335481752656</v>
      </c>
    </row>
    <row r="22" spans="1:8" ht="15.75" customHeight="1" x14ac:dyDescent="0.25">
      <c r="B22" s="15" t="s">
        <v>89</v>
      </c>
      <c r="C22" s="50">
        <v>0.30918468087462009</v>
      </c>
      <c r="D22" s="50">
        <v>0.30918468087462009</v>
      </c>
      <c r="E22" s="50">
        <v>0.30918468087462009</v>
      </c>
      <c r="F22" s="50">
        <v>0.30918468087462009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8.4525216000000014E-2</v>
      </c>
    </row>
    <row r="27" spans="1:8" ht="15.75" customHeight="1" x14ac:dyDescent="0.25">
      <c r="B27" s="15" t="s">
        <v>92</v>
      </c>
      <c r="C27" s="50">
        <v>7.9220290000000006E-3</v>
      </c>
    </row>
    <row r="28" spans="1:8" ht="15.75" customHeight="1" x14ac:dyDescent="0.25">
      <c r="B28" s="15" t="s">
        <v>93</v>
      </c>
      <c r="C28" s="50">
        <v>0.14742909900000001</v>
      </c>
    </row>
    <row r="29" spans="1:8" ht="15.75" customHeight="1" x14ac:dyDescent="0.25">
      <c r="B29" s="15" t="s">
        <v>94</v>
      </c>
      <c r="C29" s="50">
        <v>0.16178519199999999</v>
      </c>
    </row>
    <row r="30" spans="1:8" ht="15.75" customHeight="1" x14ac:dyDescent="0.25">
      <c r="B30" s="15" t="s">
        <v>95</v>
      </c>
      <c r="C30" s="50">
        <v>9.954296E-2</v>
      </c>
    </row>
    <row r="31" spans="1:8" ht="15.75" customHeight="1" x14ac:dyDescent="0.25">
      <c r="B31" s="15" t="s">
        <v>96</v>
      </c>
      <c r="C31" s="50">
        <v>0.105429782</v>
      </c>
    </row>
    <row r="32" spans="1:8" ht="15.75" customHeight="1" x14ac:dyDescent="0.25">
      <c r="B32" s="15" t="s">
        <v>97</v>
      </c>
      <c r="C32" s="50">
        <v>1.8078941000000001E-2</v>
      </c>
    </row>
    <row r="33" spans="2:3" ht="15.75" customHeight="1" x14ac:dyDescent="0.25">
      <c r="B33" s="15" t="s">
        <v>98</v>
      </c>
      <c r="C33" s="50">
        <v>8.1120976999999997E-2</v>
      </c>
    </row>
    <row r="34" spans="2:3" ht="15.75" customHeight="1" x14ac:dyDescent="0.25">
      <c r="B34" s="15" t="s">
        <v>99</v>
      </c>
      <c r="C34" s="50">
        <v>0.29416580399999998</v>
      </c>
    </row>
    <row r="35" spans="2:3" ht="15.75" customHeight="1" x14ac:dyDescent="0.25">
      <c r="B35" s="23" t="s">
        <v>30</v>
      </c>
      <c r="C35" s="46">
        <f>SUM(C26:C34)</f>
        <v>0.99999999999999978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7.4387609958648696E-2</v>
      </c>
      <c r="D4" s="52">
        <v>7.4387609958648696E-2</v>
      </c>
      <c r="E4" s="52">
        <v>0.10352536290884</v>
      </c>
      <c r="F4" s="52">
        <v>0.20645846426487</v>
      </c>
      <c r="G4" s="52">
        <v>0.19741770625114399</v>
      </c>
    </row>
    <row r="5" spans="1:15" ht="15.75" customHeight="1" x14ac:dyDescent="0.25">
      <c r="B5" s="6" t="s">
        <v>105</v>
      </c>
      <c r="C5" s="52">
        <v>4.5359820127487203E-2</v>
      </c>
      <c r="D5" s="52">
        <v>4.5359820127487203E-2</v>
      </c>
      <c r="E5" s="52">
        <v>4.1954673826694502E-2</v>
      </c>
      <c r="F5" s="52">
        <v>0.100453704595566</v>
      </c>
      <c r="G5" s="52">
        <v>8.8785491883754689E-2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2.4890376254916202E-2</v>
      </c>
      <c r="D10" s="52">
        <v>2.4890376254916202E-2</v>
      </c>
      <c r="E10" s="52">
        <v>4.9017608165741001E-2</v>
      </c>
      <c r="F10" s="52">
        <v>3.8880832493305199E-2</v>
      </c>
      <c r="G10" s="52">
        <v>2.7814617380499802E-2</v>
      </c>
    </row>
    <row r="11" spans="1:15" ht="15.75" customHeight="1" x14ac:dyDescent="0.25">
      <c r="B11" s="6" t="s">
        <v>110</v>
      </c>
      <c r="C11" s="52">
        <v>1.5830382704734799E-2</v>
      </c>
      <c r="D11" s="52">
        <v>1.5830382704734799E-2</v>
      </c>
      <c r="E11" s="52">
        <v>1.8371544778347002E-2</v>
      </c>
      <c r="F11" s="52">
        <v>1.38767585158348E-2</v>
      </c>
      <c r="G11" s="52">
        <v>6.2431506812572002E-3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0.47979364849999989</v>
      </c>
      <c r="D14" s="53">
        <v>0.49362246556400002</v>
      </c>
      <c r="E14" s="53">
        <v>0.49362246556400002</v>
      </c>
      <c r="F14" s="53">
        <v>0.38918518062500002</v>
      </c>
      <c r="G14" s="53">
        <v>0.38918518062500002</v>
      </c>
      <c r="H14" s="54">
        <v>0.38200000000000001</v>
      </c>
      <c r="I14" s="54">
        <v>0.38200000000000001</v>
      </c>
      <c r="J14" s="54">
        <v>0.38200000000000001</v>
      </c>
      <c r="K14" s="54">
        <v>0.38200000000000001</v>
      </c>
      <c r="L14" s="54">
        <v>0.26200000000000001</v>
      </c>
      <c r="M14" s="54">
        <v>0.26200000000000001</v>
      </c>
      <c r="N14" s="54">
        <v>0.26200000000000001</v>
      </c>
      <c r="O14" s="54">
        <v>0.26200000000000001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0.2064163436640214</v>
      </c>
      <c r="D15" s="51">
        <f t="shared" si="0"/>
        <v>0.21236576351247849</v>
      </c>
      <c r="E15" s="51">
        <f t="shared" si="0"/>
        <v>0.21236576351247849</v>
      </c>
      <c r="F15" s="51">
        <f t="shared" si="0"/>
        <v>0.16743485922330684</v>
      </c>
      <c r="G15" s="51">
        <f t="shared" si="0"/>
        <v>0.16743485922330684</v>
      </c>
      <c r="H15" s="51">
        <f t="shared" si="0"/>
        <v>0.16434365799999998</v>
      </c>
      <c r="I15" s="51">
        <f t="shared" si="0"/>
        <v>0.16434365799999998</v>
      </c>
      <c r="J15" s="51">
        <f t="shared" si="0"/>
        <v>0.16434365799999998</v>
      </c>
      <c r="K15" s="51">
        <f t="shared" si="0"/>
        <v>0.16434365799999998</v>
      </c>
      <c r="L15" s="51">
        <f t="shared" si="0"/>
        <v>0.11271737799999998</v>
      </c>
      <c r="M15" s="51">
        <f t="shared" si="0"/>
        <v>0.11271737799999998</v>
      </c>
      <c r="N15" s="51">
        <f t="shared" si="0"/>
        <v>0.11271737799999998</v>
      </c>
      <c r="O15" s="51">
        <f t="shared" si="0"/>
        <v>0.11271737799999998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0.84110206365585294</v>
      </c>
      <c r="D2" s="52">
        <v>0.58715079999999997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9.1105051338672596E-2</v>
      </c>
      <c r="D3" s="52">
        <v>0.14474000000000001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6.3664086163044004E-2</v>
      </c>
      <c r="D4" s="52">
        <v>0.2635615</v>
      </c>
      <c r="E4" s="52">
        <v>0.98054063320159901</v>
      </c>
      <c r="F4" s="52">
        <v>0.754166960716248</v>
      </c>
      <c r="G4" s="52">
        <v>0</v>
      </c>
    </row>
    <row r="5" spans="1:7" x14ac:dyDescent="0.25">
      <c r="B5" s="3" t="s">
        <v>122</v>
      </c>
      <c r="C5" s="51">
        <v>4.1287699714302999E-3</v>
      </c>
      <c r="D5" s="51">
        <v>4.54768864437938E-3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2023-01-17T02:23:27Z</dcterms:modified>
</cp:coreProperties>
</file>