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99738A3-D162-484C-AA77-A67C1E695F5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7" i="2"/>
  <c r="A35" i="2"/>
  <c r="A33" i="2"/>
  <c r="A32" i="2"/>
  <c r="A29" i="2"/>
  <c r="A27" i="2"/>
  <c r="A25" i="2"/>
  <c r="A24" i="2"/>
  <c r="A21" i="2"/>
  <c r="A19" i="2"/>
  <c r="A17" i="2"/>
  <c r="A16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<sst xmlns="http://schemas.openxmlformats.org/spreadsheetml/2006/main" count="2092" uniqueCount="337">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</sst>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334445.19140625</v>
      </c>
    </row>
    <row r="8" spans="1:3" ht="15" customHeight="1" x14ac:dyDescent="0.25">
      <c r="B8" s="6" t="s">
        <v>8</v>
      </c>
      <c r="C8" s="42">
        <v>0.13400000000000001</v>
      </c>
    </row>
    <row r="9" spans="1:3" ht="15" customHeight="1" x14ac:dyDescent="0.25">
      <c r="B9" s="6" t="s">
        <v>9</v>
      </c>
      <c r="C9" s="43">
        <v>0.27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0.625</v>
      </c>
    </row>
    <row r="12" spans="1:3" ht="15" customHeight="1" x14ac:dyDescent="0.25">
      <c r="B12" s="6" t="s">
        <v>12</v>
      </c>
      <c r="C12" s="42">
        <v>0.68</v>
      </c>
    </row>
    <row r="13" spans="1:3" ht="15" customHeight="1" x14ac:dyDescent="0.25">
      <c r="B13" s="6" t="s">
        <v>13</v>
      </c>
      <c r="C13" s="42">
        <v>0.249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0.1114</v>
      </c>
    </row>
    <row r="24" spans="1:3" ht="15" customHeight="1" x14ac:dyDescent="0.25">
      <c r="B24" s="11" t="s">
        <v>22</v>
      </c>
      <c r="C24" s="43">
        <v>0.47339999999999999</v>
      </c>
    </row>
    <row r="25" spans="1:3" ht="15" customHeight="1" x14ac:dyDescent="0.25">
      <c r="B25" s="11" t="s">
        <v>23</v>
      </c>
      <c r="C25" s="43">
        <v>0.35499999999999998</v>
      </c>
    </row>
    <row r="26" spans="1:3" ht="15" customHeight="1" x14ac:dyDescent="0.25">
      <c r="B26" s="11" t="s">
        <v>24</v>
      </c>
      <c r="C26" s="43">
        <v>6.0199999999999997E-2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0.34290466648628398</v>
      </c>
    </row>
    <row r="30" spans="1:3" ht="14.25" customHeight="1" x14ac:dyDescent="0.25">
      <c r="B30" s="21" t="s">
        <v>27</v>
      </c>
      <c r="C30" s="45">
        <v>3.07454772987702E-2</v>
      </c>
    </row>
    <row r="31" spans="1:3" ht="14.25" customHeight="1" x14ac:dyDescent="0.25">
      <c r="B31" s="21" t="s">
        <v>28</v>
      </c>
      <c r="C31" s="45">
        <v>5.8505816337659812E-2</v>
      </c>
    </row>
    <row r="32" spans="1:3" ht="14.25" customHeight="1" x14ac:dyDescent="0.25">
      <c r="B32" s="21" t="s">
        <v>29</v>
      </c>
      <c r="C32" s="45">
        <v>0.56784403987728604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19.130055693338502</v>
      </c>
    </row>
    <row r="38" spans="1:5" ht="15" customHeight="1" x14ac:dyDescent="0.25">
      <c r="B38" s="27" t="s">
        <v>34</v>
      </c>
      <c r="C38" s="100">
        <v>30.725068284753</v>
      </c>
      <c r="D38" s="8"/>
      <c r="E38" s="9"/>
    </row>
    <row r="39" spans="1:5" ht="15" customHeight="1" x14ac:dyDescent="0.25">
      <c r="B39" s="27" t="s">
        <v>35</v>
      </c>
      <c r="C39" s="100">
        <v>42.355913899603301</v>
      </c>
      <c r="D39" s="8"/>
      <c r="E39" s="8"/>
    </row>
    <row r="40" spans="1:5" ht="15" customHeight="1" x14ac:dyDescent="0.25">
      <c r="B40" s="27" t="s">
        <v>36</v>
      </c>
      <c r="C40" s="100">
        <v>1.95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14.73131177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2.3284099999999999E-2</v>
      </c>
      <c r="D45" s="8"/>
    </row>
    <row r="46" spans="1:5" ht="15.75" customHeight="1" x14ac:dyDescent="0.25">
      <c r="B46" s="27" t="s">
        <v>41</v>
      </c>
      <c r="C46" s="43">
        <v>0.1212066</v>
      </c>
      <c r="D46" s="8"/>
    </row>
    <row r="47" spans="1:5" ht="15.75" customHeight="1" x14ac:dyDescent="0.25">
      <c r="B47" s="27" t="s">
        <v>42</v>
      </c>
      <c r="C47" s="43">
        <v>0.22237270000000001</v>
      </c>
      <c r="D47" s="8"/>
      <c r="E47" s="9"/>
    </row>
    <row r="48" spans="1:5" ht="15" customHeight="1" x14ac:dyDescent="0.25">
      <c r="B48" s="27" t="s">
        <v>43</v>
      </c>
      <c r="C48" s="44">
        <v>0.63313659999999994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0.53307799999999994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0.15525137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0.45547421276107702</v>
      </c>
      <c r="C2" s="99">
        <v>0.95</v>
      </c>
      <c r="D2" s="55">
        <v>59.757730837177341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39.918868339226442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441.49789473503643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1.4695112663172401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0.42074002226121898</v>
      </c>
      <c r="C10" s="99">
        <v>0.95</v>
      </c>
      <c r="D10" s="55">
        <v>13.05116778302235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0.42074002226121898</v>
      </c>
      <c r="C11" s="99">
        <v>0.95</v>
      </c>
      <c r="D11" s="55">
        <v>13.05116778302235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0.42074002226121898</v>
      </c>
      <c r="C12" s="99">
        <v>0.95</v>
      </c>
      <c r="D12" s="55">
        <v>13.05116778302235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0.42074002226121898</v>
      </c>
      <c r="C13" s="99">
        <v>0.95</v>
      </c>
      <c r="D13" s="55">
        <v>13.05116778302235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0.42074002226121898</v>
      </c>
      <c r="C14" s="99">
        <v>0.95</v>
      </c>
      <c r="D14" s="55">
        <v>13.05116778302235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0.42074002226121898</v>
      </c>
      <c r="C15" s="99">
        <v>0.95</v>
      </c>
      <c r="D15" s="55">
        <v>13.05116778302235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0.75814631923040521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4.9177279999999997E-2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0.44</v>
      </c>
      <c r="C18" s="99">
        <v>0.95</v>
      </c>
      <c r="D18" s="55">
        <v>10.16995323631398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10.16995323631398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0.8770715</v>
      </c>
      <c r="C21" s="99">
        <v>0.95</v>
      </c>
      <c r="D21" s="55">
        <v>12.173502103595631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22.54259034226105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4.3037053742427069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0.39387483068425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0.32177025509248702</v>
      </c>
      <c r="C27" s="99">
        <v>0.95</v>
      </c>
      <c r="D27" s="55">
        <v>18.626611965744981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0.34503736926834</v>
      </c>
      <c r="C29" s="99">
        <v>0.95</v>
      </c>
      <c r="D29" s="55">
        <v>117.5926597258641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2.1005836053346112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9.0000000000000011E-3</v>
      </c>
      <c r="C32" s="99">
        <v>0.95</v>
      </c>
      <c r="D32" s="55">
        <v>1.6314175230449219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0.1258640003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0.32672595980000002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3.206051E-2</v>
      </c>
      <c r="C38" s="99">
        <v>0.95</v>
      </c>
      <c r="D38" s="55">
        <v>4.5084408768645172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0.79272694072911609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0.12738451883196833</v>
      </c>
      <c r="C3" s="17">
        <f>frac_mam_1_5months * 2.6</f>
        <v>0.12738451883196833</v>
      </c>
      <c r="D3" s="17">
        <f>frac_mam_6_11months * 2.6</f>
        <v>0.26267302036285439</v>
      </c>
      <c r="E3" s="17">
        <f>frac_mam_12_23months * 2.6</f>
        <v>0.11638083308935175</v>
      </c>
      <c r="F3" s="17">
        <f>frac_mam_24_59months * 2.6</f>
        <v>8.4054365009069515E-2</v>
      </c>
    </row>
    <row r="4" spans="1:6" ht="15.75" customHeight="1" x14ac:dyDescent="0.25">
      <c r="A4" s="3" t="s">
        <v>204</v>
      </c>
      <c r="B4" s="17">
        <f>frac_sam_1month * 2.6</f>
        <v>0.19302335828542702</v>
      </c>
      <c r="C4" s="17">
        <f>frac_sam_1_5months * 2.6</f>
        <v>0.19302335828542702</v>
      </c>
      <c r="D4" s="17">
        <f>frac_sam_6_11months * 2.6</f>
        <v>0.15608308091759682</v>
      </c>
      <c r="E4" s="17">
        <f>frac_sam_12_23months * 2.6</f>
        <v>0.11360412091016768</v>
      </c>
      <c r="F4" s="17">
        <f>frac_sam_24_59months * 2.6</f>
        <v>2.5656305253505679E-2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0.13400000000000001</v>
      </c>
      <c r="E2" s="59">
        <f>food_insecure</f>
        <v>0.13400000000000001</v>
      </c>
      <c r="F2" s="59">
        <f>food_insecure</f>
        <v>0.13400000000000001</v>
      </c>
      <c r="G2" s="59">
        <f>food_insecure</f>
        <v>0.13400000000000001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0.13400000000000001</v>
      </c>
      <c r="F5" s="59">
        <f>food_insecure</f>
        <v>0.13400000000000001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0.13400000000000001</v>
      </c>
      <c r="F8" s="59">
        <f>food_insecure</f>
        <v>0.13400000000000001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0.13400000000000001</v>
      </c>
      <c r="F9" s="59">
        <f>food_insecure</f>
        <v>0.13400000000000001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0.68</v>
      </c>
      <c r="E10" s="59">
        <f>IF(ISBLANK(comm_deliv), frac_children_health_facility,1)</f>
        <v>0.68</v>
      </c>
      <c r="F10" s="59">
        <f>IF(ISBLANK(comm_deliv), frac_children_health_facility,1)</f>
        <v>0.68</v>
      </c>
      <c r="G10" s="59">
        <f>IF(ISBLANK(comm_deliv), frac_children_health_facility,1)</f>
        <v>0.68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0.13400000000000001</v>
      </c>
      <c r="I15" s="59">
        <f>food_insecure</f>
        <v>0.13400000000000001</v>
      </c>
      <c r="J15" s="59">
        <f>food_insecure</f>
        <v>0.13400000000000001</v>
      </c>
      <c r="K15" s="59">
        <f>food_insecure</f>
        <v>0.13400000000000001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0.625</v>
      </c>
      <c r="I18" s="59">
        <f>frac_PW_health_facility</f>
        <v>0.625</v>
      </c>
      <c r="J18" s="59">
        <f>frac_PW_health_facility</f>
        <v>0.625</v>
      </c>
      <c r="K18" s="59">
        <f>frac_PW_health_facility</f>
        <v>0.625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0.27</v>
      </c>
      <c r="I19" s="59">
        <f>frac_malaria_risk</f>
        <v>0.27</v>
      </c>
      <c r="J19" s="59">
        <f>frac_malaria_risk</f>
        <v>0.27</v>
      </c>
      <c r="K19" s="59">
        <f>frac_malaria_risk</f>
        <v>0.27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0.249</v>
      </c>
      <c r="M24" s="59">
        <f>famplan_unmet_need</f>
        <v>0.249</v>
      </c>
      <c r="N24" s="59">
        <f>famplan_unmet_need</f>
        <v>0.249</v>
      </c>
      <c r="O24" s="59">
        <f>famplan_unmet_need</f>
        <v>0.249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0.34920915215608805</v>
      </c>
      <c r="M25" s="59">
        <f>(1-food_insecure)*(0.49)+food_insecure*(0.7)</f>
        <v>0.51814000000000004</v>
      </c>
      <c r="N25" s="59">
        <f>(1-food_insecure)*(0.49)+food_insecure*(0.7)</f>
        <v>0.51814000000000004</v>
      </c>
      <c r="O25" s="59">
        <f>(1-food_insecure)*(0.49)+food_insecure*(0.7)</f>
        <v>0.51814000000000004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0.14966106520975203</v>
      </c>
      <c r="M26" s="59">
        <f>(1-food_insecure)*(0.21)+food_insecure*(0.3)</f>
        <v>0.22205999999999998</v>
      </c>
      <c r="N26" s="59">
        <f>(1-food_insecure)*(0.21)+food_insecure*(0.3)</f>
        <v>0.22205999999999998</v>
      </c>
      <c r="O26" s="59">
        <f>(1-food_insecure)*(0.21)+food_insecure*(0.3)</f>
        <v>0.22205999999999998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0.17509657183416</v>
      </c>
      <c r="M27" s="59">
        <f>(1-food_insecure)*(0.3)</f>
        <v>0.25979999999999998</v>
      </c>
      <c r="N27" s="59">
        <f>(1-food_insecure)*(0.3)</f>
        <v>0.25979999999999998</v>
      </c>
      <c r="O27" s="59">
        <f>(1-food_insecure)*(0.3)</f>
        <v>0.25979999999999998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0.32603321080000003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0.27</v>
      </c>
      <c r="D34" s="59">
        <f t="shared" si="3"/>
        <v>0.27</v>
      </c>
      <c r="E34" s="59">
        <f t="shared" si="3"/>
        <v>0.27</v>
      </c>
      <c r="F34" s="59">
        <f t="shared" si="3"/>
        <v>0.27</v>
      </c>
      <c r="G34" s="59">
        <f t="shared" si="3"/>
        <v>0.27</v>
      </c>
      <c r="H34" s="59">
        <f t="shared" si="3"/>
        <v>0.27</v>
      </c>
      <c r="I34" s="59">
        <f t="shared" si="3"/>
        <v>0.27</v>
      </c>
      <c r="J34" s="59">
        <f t="shared" si="3"/>
        <v>0.27</v>
      </c>
      <c r="K34" s="59">
        <f t="shared" si="3"/>
        <v>0.27</v>
      </c>
      <c r="L34" s="59">
        <f t="shared" si="3"/>
        <v>0.27</v>
      </c>
      <c r="M34" s="59">
        <f t="shared" si="3"/>
        <v>0.27</v>
      </c>
      <c r="N34" s="59">
        <f t="shared" si="3"/>
        <v>0.27</v>
      </c>
      <c r="O34" s="59">
        <f t="shared" si="3"/>
        <v>0.27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3">
        <f t="shared" ref="G2:G11" si="0">C2+D2+E2+F2</f>
        <v>732000</v>
      </c>
      <c r="H2" s="13">
        <f t="shared" ref="H2:H11" si="1">(B2 + stillbirth*B2/(1000-stillbirth))/(1-abortion)</f>
        <v>85331.988720707959</v>
      </c>
      <c r="I2" s="13">
        <f t="shared" ref="I2:I11" si="2">G2-H2</f>
        <v>646668.01127929206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74264.718399999998</v>
      </c>
      <c r="C3" s="49">
        <v>138000</v>
      </c>
      <c r="D3" s="49">
        <v>263000</v>
      </c>
      <c r="E3" s="49">
        <v>206000</v>
      </c>
      <c r="F3" s="49">
        <v>139000</v>
      </c>
      <c r="G3" s="13">
        <f t="shared" si="0"/>
        <v>746000</v>
      </c>
      <c r="H3" s="13">
        <f t="shared" si="1"/>
        <v>85653.514074574079</v>
      </c>
      <c r="I3" s="13">
        <f t="shared" si="2"/>
        <v>660346.48592542589</v>
      </c>
    </row>
    <row r="4" spans="1:9" ht="15.75" customHeight="1" x14ac:dyDescent="0.25">
      <c r="A4" s="6">
        <f t="shared" si="3"/>
        <v>2023</v>
      </c>
      <c r="B4" s="48">
        <v>74496.434599999979</v>
      </c>
      <c r="C4" s="49">
        <v>139000</v>
      </c>
      <c r="D4" s="49">
        <v>264000</v>
      </c>
      <c r="E4" s="49">
        <v>214000</v>
      </c>
      <c r="F4" s="49">
        <v>143000</v>
      </c>
      <c r="G4" s="13">
        <f t="shared" si="0"/>
        <v>760000</v>
      </c>
      <c r="H4" s="13">
        <f t="shared" si="1"/>
        <v>85920.764893342493</v>
      </c>
      <c r="I4" s="13">
        <f t="shared" si="2"/>
        <v>674079.23510665749</v>
      </c>
    </row>
    <row r="5" spans="1:9" ht="15.75" customHeight="1" x14ac:dyDescent="0.25">
      <c r="A5" s="6">
        <f t="shared" si="3"/>
        <v>2024</v>
      </c>
      <c r="B5" s="48">
        <v>74655.481999999989</v>
      </c>
      <c r="C5" s="49">
        <v>141000</v>
      </c>
      <c r="D5" s="49">
        <v>265000</v>
      </c>
      <c r="E5" s="49">
        <v>221000</v>
      </c>
      <c r="F5" s="49">
        <v>147000</v>
      </c>
      <c r="G5" s="13">
        <f t="shared" si="0"/>
        <v>774000</v>
      </c>
      <c r="H5" s="13">
        <f t="shared" si="1"/>
        <v>86104.202856993681</v>
      </c>
      <c r="I5" s="13">
        <f t="shared" si="2"/>
        <v>687895.79714300635</v>
      </c>
    </row>
    <row r="6" spans="1:9" ht="15.75" customHeight="1" x14ac:dyDescent="0.25">
      <c r="A6" s="6">
        <f t="shared" si="3"/>
        <v>2025</v>
      </c>
      <c r="B6" s="48">
        <v>74793.509999999995</v>
      </c>
      <c r="C6" s="49">
        <v>144000</v>
      </c>
      <c r="D6" s="49">
        <v>266000</v>
      </c>
      <c r="E6" s="49">
        <v>228000</v>
      </c>
      <c r="F6" s="49">
        <v>152000</v>
      </c>
      <c r="G6" s="13">
        <f t="shared" si="0"/>
        <v>790000</v>
      </c>
      <c r="H6" s="13">
        <f t="shared" si="1"/>
        <v>86263.398010431265</v>
      </c>
      <c r="I6" s="13">
        <f t="shared" si="2"/>
        <v>703736.60198956868</v>
      </c>
    </row>
    <row r="7" spans="1:9" ht="15.75" customHeight="1" x14ac:dyDescent="0.25">
      <c r="A7" s="6">
        <f t="shared" si="3"/>
        <v>2026</v>
      </c>
      <c r="B7" s="48">
        <v>75049.039999999994</v>
      </c>
      <c r="C7" s="49">
        <v>148000</v>
      </c>
      <c r="D7" s="49">
        <v>268000</v>
      </c>
      <c r="E7" s="49">
        <v>233000</v>
      </c>
      <c r="F7" s="49">
        <v>157000</v>
      </c>
      <c r="G7" s="13">
        <f t="shared" si="0"/>
        <v>806000</v>
      </c>
      <c r="H7" s="13">
        <f t="shared" si="1"/>
        <v>86558.114571983257</v>
      </c>
      <c r="I7" s="13">
        <f t="shared" si="2"/>
        <v>719441.88542801677</v>
      </c>
    </row>
    <row r="8" spans="1:9" ht="15.75" customHeight="1" x14ac:dyDescent="0.25">
      <c r="A8" s="6">
        <f t="shared" si="3"/>
        <v>2027</v>
      </c>
      <c r="B8" s="48">
        <v>75263.495999999999</v>
      </c>
      <c r="C8" s="49">
        <v>152000</v>
      </c>
      <c r="D8" s="49">
        <v>269000</v>
      </c>
      <c r="E8" s="49">
        <v>238000</v>
      </c>
      <c r="F8" s="49">
        <v>162000</v>
      </c>
      <c r="G8" s="13">
        <f t="shared" si="0"/>
        <v>821000</v>
      </c>
      <c r="H8" s="13">
        <f t="shared" si="1"/>
        <v>86805.458269099836</v>
      </c>
      <c r="I8" s="13">
        <f t="shared" si="2"/>
        <v>734194.54173090018</v>
      </c>
    </row>
    <row r="9" spans="1:9" ht="15.75" customHeight="1" x14ac:dyDescent="0.25">
      <c r="A9" s="6">
        <f t="shared" si="3"/>
        <v>2028</v>
      </c>
      <c r="B9" s="48">
        <v>75436.877999999997</v>
      </c>
      <c r="C9" s="49">
        <v>157000</v>
      </c>
      <c r="D9" s="49">
        <v>270000</v>
      </c>
      <c r="E9" s="49">
        <v>243000</v>
      </c>
      <c r="F9" s="49">
        <v>168000</v>
      </c>
      <c r="G9" s="13">
        <f t="shared" si="0"/>
        <v>838000</v>
      </c>
      <c r="H9" s="13">
        <f t="shared" si="1"/>
        <v>87005.429101780959</v>
      </c>
      <c r="I9" s="13">
        <f t="shared" si="2"/>
        <v>750994.57089821901</v>
      </c>
    </row>
    <row r="10" spans="1:9" ht="15.75" customHeight="1" x14ac:dyDescent="0.25">
      <c r="A10" s="6">
        <f t="shared" si="3"/>
        <v>2029</v>
      </c>
      <c r="B10" s="48">
        <v>75592.87539999999</v>
      </c>
      <c r="C10" s="49">
        <v>161000</v>
      </c>
      <c r="D10" s="49">
        <v>273000</v>
      </c>
      <c r="E10" s="49">
        <v>247000</v>
      </c>
      <c r="F10" s="49">
        <v>174000</v>
      </c>
      <c r="G10" s="13">
        <f t="shared" si="0"/>
        <v>855000</v>
      </c>
      <c r="H10" s="13">
        <f t="shared" si="1"/>
        <v>87185.349335565843</v>
      </c>
      <c r="I10" s="13">
        <f t="shared" si="2"/>
        <v>767814.65066443419</v>
      </c>
    </row>
    <row r="11" spans="1:9" ht="15.75" customHeight="1" x14ac:dyDescent="0.25">
      <c r="A11" s="6">
        <f t="shared" si="3"/>
        <v>2030</v>
      </c>
      <c r="B11" s="48">
        <v>75683.736000000004</v>
      </c>
      <c r="C11" s="49">
        <v>165000</v>
      </c>
      <c r="D11" s="49">
        <v>277000</v>
      </c>
      <c r="E11" s="49">
        <v>250000</v>
      </c>
      <c r="F11" s="49">
        <v>180000</v>
      </c>
      <c r="G11" s="13">
        <f t="shared" si="0"/>
        <v>872000</v>
      </c>
      <c r="H11" s="13">
        <f t="shared" si="1"/>
        <v>87290.143776972167</v>
      </c>
      <c r="I11" s="13">
        <f t="shared" si="2"/>
        <v>784709.8562230278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4.9114822089921613E-3</v>
      </c>
    </row>
    <row r="4" spans="1:8" ht="15.75" customHeight="1" x14ac:dyDescent="0.25">
      <c r="B4" s="15" t="s">
        <v>69</v>
      </c>
      <c r="C4" s="50">
        <v>0.1396185220524494</v>
      </c>
    </row>
    <row r="5" spans="1:8" ht="15.75" customHeight="1" x14ac:dyDescent="0.25">
      <c r="B5" s="15" t="s">
        <v>70</v>
      </c>
      <c r="C5" s="50">
        <v>6.1889292956395343E-2</v>
      </c>
    </row>
    <row r="6" spans="1:8" ht="15.75" customHeight="1" x14ac:dyDescent="0.25">
      <c r="B6" s="15" t="s">
        <v>71</v>
      </c>
      <c r="C6" s="50">
        <v>0.24256384096132491</v>
      </c>
    </row>
    <row r="7" spans="1:8" ht="15.75" customHeight="1" x14ac:dyDescent="0.25">
      <c r="B7" s="15" t="s">
        <v>72</v>
      </c>
      <c r="C7" s="50">
        <v>0.35790479712158513</v>
      </c>
    </row>
    <row r="8" spans="1:8" ht="15.75" customHeight="1" x14ac:dyDescent="0.25">
      <c r="B8" s="15" t="s">
        <v>73</v>
      </c>
      <c r="C8" s="50">
        <v>3.9720166534191878E-3</v>
      </c>
    </row>
    <row r="9" spans="1:8" ht="15.75" customHeight="1" x14ac:dyDescent="0.25">
      <c r="B9" s="15" t="s">
        <v>74</v>
      </c>
      <c r="C9" s="50">
        <v>0.1260744321826491</v>
      </c>
    </row>
    <row r="10" spans="1:8" ht="15.75" customHeight="1" x14ac:dyDescent="0.25">
      <c r="B10" s="15" t="s">
        <v>75</v>
      </c>
      <c r="C10" s="50">
        <v>6.3065615863184737E-2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0.10879877322878929</v>
      </c>
      <c r="D14" s="50">
        <v>0.10879877322878929</v>
      </c>
      <c r="E14" s="50">
        <v>0.10879877322878929</v>
      </c>
      <c r="F14" s="50">
        <v>0.10879877322878929</v>
      </c>
    </row>
    <row r="15" spans="1:8" ht="15.75" customHeight="1" x14ac:dyDescent="0.25">
      <c r="B15" s="15" t="s">
        <v>82</v>
      </c>
      <c r="C15" s="50">
        <v>0.18701498483590831</v>
      </c>
      <c r="D15" s="50">
        <v>0.18701498483590831</v>
      </c>
      <c r="E15" s="50">
        <v>0.18701498483590831</v>
      </c>
      <c r="F15" s="50">
        <v>0.18701498483590831</v>
      </c>
    </row>
    <row r="16" spans="1:8" ht="15.75" customHeight="1" x14ac:dyDescent="0.25">
      <c r="B16" s="15" t="s">
        <v>83</v>
      </c>
      <c r="C16" s="50">
        <v>1.435208057789125E-2</v>
      </c>
      <c r="D16" s="50">
        <v>1.435208057789125E-2</v>
      </c>
      <c r="E16" s="50">
        <v>1.435208057789125E-2</v>
      </c>
      <c r="F16" s="50">
        <v>1.435208057789125E-2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2.8426653368167781E-2</v>
      </c>
      <c r="D19" s="50">
        <v>2.8426653368167781E-2</v>
      </c>
      <c r="E19" s="50">
        <v>2.8426653368167781E-2</v>
      </c>
      <c r="F19" s="50">
        <v>2.8426653368167781E-2</v>
      </c>
    </row>
    <row r="20" spans="1:8" ht="15.75" customHeight="1" x14ac:dyDescent="0.25">
      <c r="B20" s="15" t="s">
        <v>87</v>
      </c>
      <c r="C20" s="50">
        <v>0.23956618249561179</v>
      </c>
      <c r="D20" s="50">
        <v>0.23956618249561179</v>
      </c>
      <c r="E20" s="50">
        <v>0.23956618249561179</v>
      </c>
      <c r="F20" s="50">
        <v>0.23956618249561179</v>
      </c>
    </row>
    <row r="21" spans="1:8" ht="15.75" customHeight="1" x14ac:dyDescent="0.25">
      <c r="B21" s="15" t="s">
        <v>88</v>
      </c>
      <c r="C21" s="50">
        <v>0.1089453081312772</v>
      </c>
      <c r="D21" s="50">
        <v>0.1089453081312772</v>
      </c>
      <c r="E21" s="50">
        <v>0.1089453081312772</v>
      </c>
      <c r="F21" s="50">
        <v>0.1089453081312772</v>
      </c>
    </row>
    <row r="22" spans="1:8" ht="15.75" customHeight="1" x14ac:dyDescent="0.25">
      <c r="B22" s="15" t="s">
        <v>89</v>
      </c>
      <c r="C22" s="50">
        <v>0.31289601736235428</v>
      </c>
      <c r="D22" s="50">
        <v>0.31289601736235428</v>
      </c>
      <c r="E22" s="50">
        <v>0.31289601736235428</v>
      </c>
      <c r="F22" s="50">
        <v>0.31289601736235428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7.6914598000000015E-2</v>
      </c>
    </row>
    <row r="27" spans="1:8" ht="15.75" customHeight="1" x14ac:dyDescent="0.25">
      <c r="B27" s="15" t="s">
        <v>92</v>
      </c>
      <c r="C27" s="50">
        <v>7.5643810000000002E-3</v>
      </c>
    </row>
    <row r="28" spans="1:8" ht="15.75" customHeight="1" x14ac:dyDescent="0.25">
      <c r="B28" s="15" t="s">
        <v>93</v>
      </c>
      <c r="C28" s="50">
        <v>0.13334979499999999</v>
      </c>
    </row>
    <row r="29" spans="1:8" ht="15.75" customHeight="1" x14ac:dyDescent="0.25">
      <c r="B29" s="15" t="s">
        <v>94</v>
      </c>
      <c r="C29" s="50">
        <v>0.14638231299999999</v>
      </c>
    </row>
    <row r="30" spans="1:8" ht="15.75" customHeight="1" x14ac:dyDescent="0.25">
      <c r="B30" s="15" t="s">
        <v>95</v>
      </c>
      <c r="C30" s="50">
        <v>9.1820059999999995E-2</v>
      </c>
    </row>
    <row r="31" spans="1:8" ht="15.75" customHeight="1" x14ac:dyDescent="0.25">
      <c r="B31" s="15" t="s">
        <v>96</v>
      </c>
      <c r="C31" s="50">
        <v>9.6547411000000014E-2</v>
      </c>
    </row>
    <row r="32" spans="1:8" ht="15.75" customHeight="1" x14ac:dyDescent="0.25">
      <c r="B32" s="15" t="s">
        <v>97</v>
      </c>
      <c r="C32" s="50">
        <v>1.6333001E-2</v>
      </c>
    </row>
    <row r="33" spans="2:3" ht="15.75" customHeight="1" x14ac:dyDescent="0.25">
      <c r="B33" s="15" t="s">
        <v>98</v>
      </c>
      <c r="C33" s="50">
        <v>7.2137805999999999E-2</v>
      </c>
    </row>
    <row r="34" spans="2:3" ht="15.75" customHeight="1" x14ac:dyDescent="0.25">
      <c r="B34" s="15" t="s">
        <v>99</v>
      </c>
      <c r="C34" s="50">
        <v>0.35895063599999999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6.3812069594860105E-2</v>
      </c>
      <c r="D4" s="52">
        <v>6.3812069594860105E-2</v>
      </c>
      <c r="E4" s="52">
        <v>5.8292113244533497E-2</v>
      </c>
      <c r="F4" s="52">
        <v>0.157007306814194</v>
      </c>
      <c r="G4" s="52">
        <v>0.17223168909549699</v>
      </c>
    </row>
    <row r="5" spans="1:15" ht="15.75" customHeight="1" x14ac:dyDescent="0.25">
      <c r="B5" s="6" t="s">
        <v>105</v>
      </c>
      <c r="C5" s="52">
        <v>4.7317713499069193E-2</v>
      </c>
      <c r="D5" s="52">
        <v>4.7317713499069193E-2</v>
      </c>
      <c r="E5" s="52">
        <v>2.0041206851601601E-2</v>
      </c>
      <c r="F5" s="52">
        <v>8.68040695786476E-2</v>
      </c>
      <c r="G5" s="52">
        <v>9.3281179666519207E-2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4.8994045704603202E-2</v>
      </c>
      <c r="D10" s="52">
        <v>4.8994045704603202E-2</v>
      </c>
      <c r="E10" s="52">
        <v>0.101028084754944</v>
      </c>
      <c r="F10" s="52">
        <v>4.4761858880519902E-2</v>
      </c>
      <c r="G10" s="52">
        <v>3.2328601926565198E-2</v>
      </c>
    </row>
    <row r="11" spans="1:15" ht="15.75" customHeight="1" x14ac:dyDescent="0.25">
      <c r="B11" s="6" t="s">
        <v>110</v>
      </c>
      <c r="C11" s="52">
        <v>7.4239753186702701E-2</v>
      </c>
      <c r="D11" s="52">
        <v>7.4239753186702701E-2</v>
      </c>
      <c r="E11" s="52">
        <v>6.0031954199075699E-2</v>
      </c>
      <c r="F11" s="52">
        <v>4.3693892657756798E-2</v>
      </c>
      <c r="G11" s="52">
        <v>9.8678097128867999E-3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0.66914178675000002</v>
      </c>
      <c r="D14" s="53">
        <v>0.63932800009000001</v>
      </c>
      <c r="E14" s="53">
        <v>0.63932800009000001</v>
      </c>
      <c r="F14" s="53">
        <v>0.49151955144800008</v>
      </c>
      <c r="G14" s="53">
        <v>0.49151955144800008</v>
      </c>
      <c r="H14" s="54">
        <v>0.27100000000000002</v>
      </c>
      <c r="I14" s="54">
        <v>0.27100000000000002</v>
      </c>
      <c r="J14" s="54">
        <v>0.27100000000000002</v>
      </c>
      <c r="K14" s="54">
        <v>0.27100000000000002</v>
      </c>
      <c r="L14" s="54">
        <v>0.23</v>
      </c>
      <c r="M14" s="54">
        <v>0.23</v>
      </c>
      <c r="N14" s="54">
        <v>0.23</v>
      </c>
      <c r="O14" s="54">
        <v>0.23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0.35670476539711649</v>
      </c>
      <c r="D15" s="51">
        <f t="shared" si="0"/>
        <v>0.340811691631977</v>
      </c>
      <c r="E15" s="51">
        <f t="shared" si="0"/>
        <v>0.340811691631977</v>
      </c>
      <c r="F15" s="51">
        <f t="shared" si="0"/>
        <v>0.26201825944679696</v>
      </c>
      <c r="G15" s="51">
        <f t="shared" si="0"/>
        <v>0.26201825944679696</v>
      </c>
      <c r="H15" s="51">
        <f t="shared" si="0"/>
        <v>0.14446413799999999</v>
      </c>
      <c r="I15" s="51">
        <f t="shared" si="0"/>
        <v>0.14446413799999999</v>
      </c>
      <c r="J15" s="51">
        <f t="shared" si="0"/>
        <v>0.14446413799999999</v>
      </c>
      <c r="K15" s="51">
        <f t="shared" si="0"/>
        <v>0.14446413799999999</v>
      </c>
      <c r="L15" s="51">
        <f t="shared" si="0"/>
        <v>0.12260794</v>
      </c>
      <c r="M15" s="51">
        <f t="shared" si="0"/>
        <v>0.12260794</v>
      </c>
      <c r="N15" s="51">
        <f t="shared" si="0"/>
        <v>0.12260794</v>
      </c>
      <c r="O15" s="51">
        <f t="shared" si="0"/>
        <v>0.12260794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0.7200763821601871</v>
      </c>
      <c r="D2" s="52">
        <v>0.45918130000000001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0.14221075177192699</v>
      </c>
      <c r="D3" s="52">
        <v>0.20233039999999999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0.11423513293266301</v>
      </c>
      <c r="D4" s="52">
        <v>0.2529962</v>
      </c>
      <c r="E4" s="52">
        <v>0.77814704179763794</v>
      </c>
      <c r="F4" s="52">
        <v>0.46696874499321001</v>
      </c>
      <c r="G4" s="52">
        <v>0</v>
      </c>
    </row>
    <row r="5" spans="1:7" x14ac:dyDescent="0.25">
      <c r="B5" s="3" t="s">
        <v>122</v>
      </c>
      <c r="C5" s="51">
        <v>2.3477738723158802E-2</v>
      </c>
      <c r="D5" s="51">
        <v>8.5492126643657698E-2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2023-01-17T02:24:19Z</dcterms:modified>
</cp:coreProperties>
</file>