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77D161B-BBB9-4311-8E41-0BAB79EEA17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6" i="2"/>
  <c r="A25" i="2"/>
  <c r="A18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34" i="2" l="1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<sst xmlns="http://schemas.openxmlformats.org/spreadsheetml/2006/main" count="2092" uniqueCount="337">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</sst>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55409.916015625</v>
      </c>
    </row>
    <row r="8" spans="1:3" ht="15" customHeight="1" x14ac:dyDescent="0.25">
      <c r="B8" s="6" t="s">
        <v>8</v>
      </c>
      <c r="C8" s="42">
        <v>0.23400000000000001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0.45275009155273399</v>
      </c>
    </row>
    <row r="11" spans="1:3" ht="15" customHeight="1" x14ac:dyDescent="0.25">
      <c r="B11" s="6" t="s">
        <v>11</v>
      </c>
      <c r="C11" s="42">
        <v>0.63700000000000001</v>
      </c>
    </row>
    <row r="12" spans="1:3" ht="15" customHeight="1" x14ac:dyDescent="0.25">
      <c r="B12" s="6" t="s">
        <v>12</v>
      </c>
      <c r="C12" s="42">
        <v>0.77</v>
      </c>
    </row>
    <row r="13" spans="1:3" ht="15" customHeight="1" x14ac:dyDescent="0.25">
      <c r="B13" s="6" t="s">
        <v>13</v>
      </c>
      <c r="C13" s="42">
        <v>0.46700000000000003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7.3499999999999996E-2</v>
      </c>
    </row>
    <row r="24" spans="1:3" ht="15" customHeight="1" x14ac:dyDescent="0.25">
      <c r="B24" s="11" t="s">
        <v>22</v>
      </c>
      <c r="C24" s="43">
        <v>0.48159999999999997</v>
      </c>
    </row>
    <row r="25" spans="1:3" ht="15" customHeight="1" x14ac:dyDescent="0.25">
      <c r="B25" s="11" t="s">
        <v>23</v>
      </c>
      <c r="C25" s="43">
        <v>0.38009999999999999</v>
      </c>
    </row>
    <row r="26" spans="1:3" ht="15" customHeight="1" x14ac:dyDescent="0.25">
      <c r="B26" s="11" t="s">
        <v>24</v>
      </c>
      <c r="C26" s="43">
        <v>6.480000000000001E-2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11.215158746277901</v>
      </c>
    </row>
    <row r="38" spans="1:5" ht="15" customHeight="1" x14ac:dyDescent="0.25">
      <c r="B38" s="27" t="s">
        <v>34</v>
      </c>
      <c r="C38" s="100">
        <v>16.079923623550702</v>
      </c>
      <c r="D38" s="8"/>
      <c r="E38" s="9"/>
    </row>
    <row r="39" spans="1:5" ht="15" customHeight="1" x14ac:dyDescent="0.25">
      <c r="B39" s="27" t="s">
        <v>35</v>
      </c>
      <c r="C39" s="100">
        <v>17.9947473470686</v>
      </c>
      <c r="D39" s="8"/>
      <c r="E39" s="8"/>
    </row>
    <row r="40" spans="1:5" ht="15" customHeight="1" x14ac:dyDescent="0.25">
      <c r="B40" s="27" t="s">
        <v>36</v>
      </c>
      <c r="C40" s="100">
        <v>1.2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11.203926129999999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1.93575E-2</v>
      </c>
      <c r="D45" s="8"/>
    </row>
    <row r="46" spans="1:5" ht="15.75" customHeight="1" x14ac:dyDescent="0.25">
      <c r="B46" s="27" t="s">
        <v>41</v>
      </c>
      <c r="C46" s="43">
        <v>6.8779460000000001E-2</v>
      </c>
      <c r="D46" s="8"/>
    </row>
    <row r="47" spans="1:5" ht="15.75" customHeight="1" x14ac:dyDescent="0.25">
      <c r="B47" s="27" t="s">
        <v>42</v>
      </c>
      <c r="C47" s="43">
        <v>0.15340100000000001</v>
      </c>
      <c r="D47" s="8"/>
      <c r="E47" s="9"/>
    </row>
    <row r="48" spans="1:5" ht="15" customHeight="1" x14ac:dyDescent="0.25">
      <c r="B48" s="27" t="s">
        <v>43</v>
      </c>
      <c r="C48" s="44">
        <v>0.75846203999999995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0.54960799999999999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0.52290927364379902</v>
      </c>
      <c r="C2" s="99">
        <v>0.95</v>
      </c>
      <c r="D2" s="55">
        <v>36.11916955958214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42.481123974359448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70.900000000000006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1.270477719427328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0.162037549025391</v>
      </c>
      <c r="C10" s="99">
        <v>0.95</v>
      </c>
      <c r="D10" s="55">
        <v>13.49883587438004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0.162037549025391</v>
      </c>
      <c r="C11" s="99">
        <v>0.95</v>
      </c>
      <c r="D11" s="55">
        <v>13.49883587438004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0.162037549025391</v>
      </c>
      <c r="C12" s="99">
        <v>0.95</v>
      </c>
      <c r="D12" s="55">
        <v>13.49883587438004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0.162037549025391</v>
      </c>
      <c r="C13" s="99">
        <v>0.95</v>
      </c>
      <c r="D13" s="55">
        <v>13.49883587438004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0.162037549025391</v>
      </c>
      <c r="C14" s="99">
        <v>0.95</v>
      </c>
      <c r="D14" s="55">
        <v>13.49883587438004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0.162037549025391</v>
      </c>
      <c r="C15" s="99">
        <v>0.95</v>
      </c>
      <c r="D15" s="55">
        <v>13.49883587438004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0.2380786122301152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7.8606899999999993E-2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1.73788639265208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1.73788639265208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0.93173689999999998</v>
      </c>
      <c r="C21" s="99">
        <v>0.95</v>
      </c>
      <c r="D21" s="55">
        <v>11.875561895445459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23.01288460391692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4.4354944052820704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0.2355235218451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0.12637916691357401</v>
      </c>
      <c r="C27" s="99">
        <v>0.95</v>
      </c>
      <c r="D27" s="55">
        <v>19.49524523887251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0.84457583171135597</v>
      </c>
      <c r="C29" s="99">
        <v>0.95</v>
      </c>
      <c r="D29" s="55">
        <v>63.641193459852339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4.5094624774474914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5.8989081380000002E-2</v>
      </c>
      <c r="C32" s="99">
        <v>0.95</v>
      </c>
      <c r="D32" s="55">
        <v>0.45591617905202908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0.12046129999999999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3.9132363162934806E-3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2.7969611357764639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0.78703515497187193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0.10682585940000003</v>
      </c>
      <c r="C3" s="17">
        <f>frac_mam_1_5months * 2.6</f>
        <v>0.10682585940000003</v>
      </c>
      <c r="D3" s="17">
        <f>frac_mam_6_11months * 2.6</f>
        <v>0.2013942346</v>
      </c>
      <c r="E3" s="17">
        <f>frac_mam_12_23months * 2.6</f>
        <v>0.12607114780000001</v>
      </c>
      <c r="F3" s="17">
        <f>frac_mam_24_59months * 2.6</f>
        <v>9.9420970999999997E-2</v>
      </c>
    </row>
    <row r="4" spans="1:6" ht="15.75" customHeight="1" x14ac:dyDescent="0.25">
      <c r="A4" s="3" t="s">
        <v>204</v>
      </c>
      <c r="B4" s="17">
        <f>frac_sam_1month * 2.6</f>
        <v>6.0566992200000003E-2</v>
      </c>
      <c r="C4" s="17">
        <f>frac_sam_1_5months * 2.6</f>
        <v>6.0566992200000003E-2</v>
      </c>
      <c r="D4" s="17">
        <f>frac_sam_6_11months * 2.6</f>
        <v>1.8212152660000001E-2</v>
      </c>
      <c r="E4" s="17">
        <f>frac_sam_12_23months * 2.6</f>
        <v>4.7944423799999997E-2</v>
      </c>
      <c r="F4" s="17">
        <f>frac_sam_24_59months * 2.6</f>
        <v>1.7275144900000001E-2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0.23400000000000001</v>
      </c>
      <c r="E2" s="59">
        <f>food_insecure</f>
        <v>0.23400000000000001</v>
      </c>
      <c r="F2" s="59">
        <f>food_insecure</f>
        <v>0.23400000000000001</v>
      </c>
      <c r="G2" s="59">
        <f>food_insecure</f>
        <v>0.23400000000000001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0.23400000000000001</v>
      </c>
      <c r="F5" s="59">
        <f>food_insecure</f>
        <v>0.23400000000000001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0.23400000000000001</v>
      </c>
      <c r="F8" s="59">
        <f>food_insecure</f>
        <v>0.23400000000000001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0.23400000000000001</v>
      </c>
      <c r="F9" s="59">
        <f>food_insecure</f>
        <v>0.23400000000000001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0.77</v>
      </c>
      <c r="E10" s="59">
        <f>IF(ISBLANK(comm_deliv), frac_children_health_facility,1)</f>
        <v>0.77</v>
      </c>
      <c r="F10" s="59">
        <f>IF(ISBLANK(comm_deliv), frac_children_health_facility,1)</f>
        <v>0.77</v>
      </c>
      <c r="G10" s="59">
        <f>IF(ISBLANK(comm_deliv), frac_children_health_facility,1)</f>
        <v>0.77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0.23400000000000001</v>
      </c>
      <c r="I15" s="59">
        <f>food_insecure</f>
        <v>0.23400000000000001</v>
      </c>
      <c r="J15" s="59">
        <f>food_insecure</f>
        <v>0.23400000000000001</v>
      </c>
      <c r="K15" s="59">
        <f>food_insecure</f>
        <v>0.23400000000000001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0.63700000000000001</v>
      </c>
      <c r="I18" s="59">
        <f>frac_PW_health_facility</f>
        <v>0.63700000000000001</v>
      </c>
      <c r="J18" s="59">
        <f>frac_PW_health_facility</f>
        <v>0.63700000000000001</v>
      </c>
      <c r="K18" s="59">
        <f>frac_PW_health_facility</f>
        <v>0.63700000000000001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0.46700000000000003</v>
      </c>
      <c r="M24" s="59">
        <f>famplan_unmet_need</f>
        <v>0.46700000000000003</v>
      </c>
      <c r="N24" s="59">
        <f>famplan_unmet_need</f>
        <v>0.46700000000000003</v>
      </c>
      <c r="O24" s="59">
        <f>famplan_unmet_need</f>
        <v>0.46700000000000003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0.29504431564025896</v>
      </c>
      <c r="M25" s="59">
        <f>(1-food_insecure)*(0.49)+food_insecure*(0.7)</f>
        <v>0.53913999999999995</v>
      </c>
      <c r="N25" s="59">
        <f>(1-food_insecure)*(0.49)+food_insecure*(0.7)</f>
        <v>0.53913999999999995</v>
      </c>
      <c r="O25" s="59">
        <f>(1-food_insecure)*(0.49)+food_insecure*(0.7)</f>
        <v>0.53913999999999995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0.12644756384582528</v>
      </c>
      <c r="M26" s="59">
        <f>(1-food_insecure)*(0.21)+food_insecure*(0.3)</f>
        <v>0.23105999999999999</v>
      </c>
      <c r="N26" s="59">
        <f>(1-food_insecure)*(0.21)+food_insecure*(0.3)</f>
        <v>0.23105999999999999</v>
      </c>
      <c r="O26" s="59">
        <f>(1-food_insecure)*(0.21)+food_insecure*(0.3)</f>
        <v>0.23105999999999999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0.12575802896118171</v>
      </c>
      <c r="M27" s="59">
        <f>(1-food_insecure)*(0.3)</f>
        <v>0.2298</v>
      </c>
      <c r="N27" s="59">
        <f>(1-food_insecure)*(0.3)</f>
        <v>0.2298</v>
      </c>
      <c r="O27" s="59">
        <f>(1-food_insecure)*(0.3)</f>
        <v>0.2298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0.45275009155273405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3">
        <f t="shared" ref="G2:G11" si="0">C2+D2+E2+F2</f>
        <v>4036000</v>
      </c>
      <c r="H2" s="13">
        <f t="shared" ref="H2:H11" si="1">(B2 + stillbirth*B2/(1000-stillbirth))/(1-abortion)</f>
        <v>450985.97123465192</v>
      </c>
      <c r="I2" s="13">
        <f t="shared" ref="I2:I11" si="2">G2-H2</f>
        <v>3585014.0287653483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409782.53159999999</v>
      </c>
      <c r="C3" s="49">
        <v>1181000</v>
      </c>
      <c r="D3" s="49">
        <v>1816000</v>
      </c>
      <c r="E3" s="49">
        <v>754000</v>
      </c>
      <c r="F3" s="49">
        <v>485000</v>
      </c>
      <c r="G3" s="13">
        <f t="shared" si="0"/>
        <v>4236000</v>
      </c>
      <c r="H3" s="13">
        <f t="shared" si="1"/>
        <v>470938.32594292308</v>
      </c>
      <c r="I3" s="13">
        <f t="shared" si="2"/>
        <v>3765061.6740570767</v>
      </c>
    </row>
    <row r="4" spans="1:9" ht="15.75" customHeight="1" x14ac:dyDescent="0.25">
      <c r="A4" s="6">
        <f t="shared" si="3"/>
        <v>2023</v>
      </c>
      <c r="B4" s="48">
        <v>429701.86499999987</v>
      </c>
      <c r="C4" s="49">
        <v>1204000</v>
      </c>
      <c r="D4" s="49">
        <v>1952000</v>
      </c>
      <c r="E4" s="49">
        <v>771000</v>
      </c>
      <c r="F4" s="49">
        <v>500000</v>
      </c>
      <c r="G4" s="13">
        <f t="shared" si="0"/>
        <v>4427000</v>
      </c>
      <c r="H4" s="13">
        <f t="shared" si="1"/>
        <v>493830.41333539336</v>
      </c>
      <c r="I4" s="13">
        <f t="shared" si="2"/>
        <v>3933169.5866646068</v>
      </c>
    </row>
    <row r="5" spans="1:9" ht="15.75" customHeight="1" x14ac:dyDescent="0.25">
      <c r="A5" s="6">
        <f t="shared" si="3"/>
        <v>2024</v>
      </c>
      <c r="B5" s="48">
        <v>449674.5455999999</v>
      </c>
      <c r="C5" s="49">
        <v>1222000</v>
      </c>
      <c r="D5" s="49">
        <v>2069000</v>
      </c>
      <c r="E5" s="49">
        <v>785000</v>
      </c>
      <c r="F5" s="49">
        <v>519000</v>
      </c>
      <c r="G5" s="13">
        <f t="shared" si="0"/>
        <v>4595000</v>
      </c>
      <c r="H5" s="13">
        <f t="shared" si="1"/>
        <v>516783.8094443765</v>
      </c>
      <c r="I5" s="13">
        <f t="shared" si="2"/>
        <v>4078216.1905556237</v>
      </c>
    </row>
    <row r="6" spans="1:9" ht="15.75" customHeight="1" x14ac:dyDescent="0.25">
      <c r="A6" s="6">
        <f t="shared" si="3"/>
        <v>2025</v>
      </c>
      <c r="B6" s="48">
        <v>467822.01299999998</v>
      </c>
      <c r="C6" s="49">
        <v>1231000</v>
      </c>
      <c r="D6" s="49">
        <v>2158000</v>
      </c>
      <c r="E6" s="49">
        <v>794000</v>
      </c>
      <c r="F6" s="49">
        <v>542000</v>
      </c>
      <c r="G6" s="13">
        <f t="shared" si="0"/>
        <v>4725000</v>
      </c>
      <c r="H6" s="13">
        <f t="shared" si="1"/>
        <v>537639.59820650483</v>
      </c>
      <c r="I6" s="13">
        <f t="shared" si="2"/>
        <v>4187360.4017934953</v>
      </c>
    </row>
    <row r="7" spans="1:9" ht="15.75" customHeight="1" x14ac:dyDescent="0.25">
      <c r="A7" s="6">
        <f t="shared" si="3"/>
        <v>2026</v>
      </c>
      <c r="B7" s="48">
        <v>480535.56400000007</v>
      </c>
      <c r="C7" s="49">
        <v>1244000</v>
      </c>
      <c r="D7" s="49">
        <v>2241000</v>
      </c>
      <c r="E7" s="49">
        <v>801000</v>
      </c>
      <c r="F7" s="49">
        <v>568000</v>
      </c>
      <c r="G7" s="13">
        <f t="shared" si="0"/>
        <v>4854000</v>
      </c>
      <c r="H7" s="13">
        <f t="shared" si="1"/>
        <v>552250.51488309563</v>
      </c>
      <c r="I7" s="13">
        <f t="shared" si="2"/>
        <v>4301749.4851169046</v>
      </c>
    </row>
    <row r="8" spans="1:9" ht="15.75" customHeight="1" x14ac:dyDescent="0.25">
      <c r="A8" s="6">
        <f t="shared" si="3"/>
        <v>2027</v>
      </c>
      <c r="B8" s="48">
        <v>490941.87699999998</v>
      </c>
      <c r="C8" s="49">
        <v>1250000</v>
      </c>
      <c r="D8" s="49">
        <v>2302000</v>
      </c>
      <c r="E8" s="49">
        <v>803000</v>
      </c>
      <c r="F8" s="49">
        <v>598000</v>
      </c>
      <c r="G8" s="13">
        <f t="shared" si="0"/>
        <v>4953000</v>
      </c>
      <c r="H8" s="13">
        <f t="shared" si="1"/>
        <v>564209.86220891518</v>
      </c>
      <c r="I8" s="13">
        <f t="shared" si="2"/>
        <v>4388790.1377910851</v>
      </c>
    </row>
    <row r="9" spans="1:9" ht="15.75" customHeight="1" x14ac:dyDescent="0.25">
      <c r="A9" s="6">
        <f t="shared" si="3"/>
        <v>2028</v>
      </c>
      <c r="B9" s="48">
        <v>499456.12500000012</v>
      </c>
      <c r="C9" s="49">
        <v>1251000</v>
      </c>
      <c r="D9" s="49">
        <v>2347000</v>
      </c>
      <c r="E9" s="49">
        <v>803000</v>
      </c>
      <c r="F9" s="49">
        <v>630000</v>
      </c>
      <c r="G9" s="13">
        <f t="shared" si="0"/>
        <v>5031000</v>
      </c>
      <c r="H9" s="13">
        <f t="shared" si="1"/>
        <v>573994.77344982896</v>
      </c>
      <c r="I9" s="13">
        <f t="shared" si="2"/>
        <v>4457005.2265501712</v>
      </c>
    </row>
    <row r="10" spans="1:9" ht="15.75" customHeight="1" x14ac:dyDescent="0.25">
      <c r="A10" s="6">
        <f t="shared" si="3"/>
        <v>2029</v>
      </c>
      <c r="B10" s="48">
        <v>506833.04700000008</v>
      </c>
      <c r="C10" s="49">
        <v>1250000</v>
      </c>
      <c r="D10" s="49">
        <v>2379000</v>
      </c>
      <c r="E10" s="49">
        <v>799000</v>
      </c>
      <c r="F10" s="49">
        <v>661000</v>
      </c>
      <c r="G10" s="13">
        <f t="shared" si="0"/>
        <v>5089000</v>
      </c>
      <c r="H10" s="13">
        <f t="shared" si="1"/>
        <v>582472.6245766863</v>
      </c>
      <c r="I10" s="13">
        <f t="shared" si="2"/>
        <v>4506527.375423314</v>
      </c>
    </row>
    <row r="11" spans="1:9" ht="15.75" customHeight="1" x14ac:dyDescent="0.25">
      <c r="A11" s="6">
        <f t="shared" si="3"/>
        <v>2030</v>
      </c>
      <c r="B11" s="48">
        <v>513614.22399999999</v>
      </c>
      <c r="C11" s="49">
        <v>1247000</v>
      </c>
      <c r="D11" s="49">
        <v>2404000</v>
      </c>
      <c r="E11" s="49">
        <v>795000</v>
      </c>
      <c r="F11" s="49">
        <v>687000</v>
      </c>
      <c r="G11" s="13">
        <f t="shared" si="0"/>
        <v>5133000</v>
      </c>
      <c r="H11" s="13">
        <f t="shared" si="1"/>
        <v>590265.82193879317</v>
      </c>
      <c r="I11" s="13">
        <f t="shared" si="2"/>
        <v>4542734.1780612068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0.15674200299506441</v>
      </c>
    </row>
    <row r="5" spans="1:8" ht="15.75" customHeight="1" x14ac:dyDescent="0.25">
      <c r="B5" s="15" t="s">
        <v>70</v>
      </c>
      <c r="C5" s="50">
        <v>2.5581404940566779E-3</v>
      </c>
    </row>
    <row r="6" spans="1:8" ht="15.75" customHeight="1" x14ac:dyDescent="0.25">
      <c r="B6" s="15" t="s">
        <v>71</v>
      </c>
      <c r="C6" s="50">
        <v>0.18902452665792679</v>
      </c>
    </row>
    <row r="7" spans="1:8" ht="15.75" customHeight="1" x14ac:dyDescent="0.25">
      <c r="B7" s="15" t="s">
        <v>72</v>
      </c>
      <c r="C7" s="50">
        <v>0.43305943212979531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0.1610509257617517</v>
      </c>
    </row>
    <row r="10" spans="1:8" ht="15.75" customHeight="1" x14ac:dyDescent="0.25">
      <c r="B10" s="15" t="s">
        <v>75</v>
      </c>
      <c r="C10" s="50">
        <v>5.7564971961404997E-2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3.432082295448232E-2</v>
      </c>
      <c r="D14" s="50">
        <v>3.432082295448232E-2</v>
      </c>
      <c r="E14" s="50">
        <v>3.432082295448232E-2</v>
      </c>
      <c r="F14" s="50">
        <v>3.432082295448232E-2</v>
      </c>
    </row>
    <row r="15" spans="1:8" ht="15.75" customHeight="1" x14ac:dyDescent="0.25">
      <c r="B15" s="15" t="s">
        <v>82</v>
      </c>
      <c r="C15" s="50">
        <v>0.140666645243958</v>
      </c>
      <c r="D15" s="50">
        <v>0.140666645243958</v>
      </c>
      <c r="E15" s="50">
        <v>0.140666645243958</v>
      </c>
      <c r="F15" s="50">
        <v>0.140666645243958</v>
      </c>
    </row>
    <row r="16" spans="1:8" ht="15.75" customHeight="1" x14ac:dyDescent="0.25">
      <c r="B16" s="15" t="s">
        <v>83</v>
      </c>
      <c r="C16" s="50">
        <v>3.1096352700361748E-2</v>
      </c>
      <c r="D16" s="50">
        <v>3.1096352700361748E-2</v>
      </c>
      <c r="E16" s="50">
        <v>3.1096352700361748E-2</v>
      </c>
      <c r="F16" s="50">
        <v>3.1096352700361748E-2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4.3005050749764108E-2</v>
      </c>
      <c r="D20" s="50">
        <v>4.3005050749764108E-2</v>
      </c>
      <c r="E20" s="50">
        <v>4.3005050749764108E-2</v>
      </c>
      <c r="F20" s="50">
        <v>4.3005050749764108E-2</v>
      </c>
    </row>
    <row r="21" spans="1:8" ht="15.75" customHeight="1" x14ac:dyDescent="0.25">
      <c r="B21" s="15" t="s">
        <v>88</v>
      </c>
      <c r="C21" s="50">
        <v>0.2127879302138618</v>
      </c>
      <c r="D21" s="50">
        <v>0.2127879302138618</v>
      </c>
      <c r="E21" s="50">
        <v>0.2127879302138618</v>
      </c>
      <c r="F21" s="50">
        <v>0.2127879302138618</v>
      </c>
    </row>
    <row r="22" spans="1:8" ht="15.75" customHeight="1" x14ac:dyDescent="0.25">
      <c r="B22" s="15" t="s">
        <v>89</v>
      </c>
      <c r="C22" s="50">
        <v>0.53812319813757215</v>
      </c>
      <c r="D22" s="50">
        <v>0.53812319813757215</v>
      </c>
      <c r="E22" s="50">
        <v>0.53812319813757215</v>
      </c>
      <c r="F22" s="50">
        <v>0.53812319813757215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5.7343604999999999E-2</v>
      </c>
    </row>
    <row r="27" spans="1:8" ht="15.75" customHeight="1" x14ac:dyDescent="0.25">
      <c r="B27" s="15" t="s">
        <v>92</v>
      </c>
      <c r="C27" s="50">
        <v>1.4167997E-2</v>
      </c>
    </row>
    <row r="28" spans="1:8" ht="15.75" customHeight="1" x14ac:dyDescent="0.25">
      <c r="B28" s="15" t="s">
        <v>93</v>
      </c>
      <c r="C28" s="50">
        <v>0.101559973</v>
      </c>
    </row>
    <row r="29" spans="1:8" ht="15.75" customHeight="1" x14ac:dyDescent="0.25">
      <c r="B29" s="15" t="s">
        <v>94</v>
      </c>
      <c r="C29" s="50">
        <v>0.21960849700000001</v>
      </c>
    </row>
    <row r="30" spans="1:8" ht="15.75" customHeight="1" x14ac:dyDescent="0.25">
      <c r="B30" s="15" t="s">
        <v>95</v>
      </c>
      <c r="C30" s="50">
        <v>5.5062585999999997E-2</v>
      </c>
    </row>
    <row r="31" spans="1:8" ht="15.75" customHeight="1" x14ac:dyDescent="0.25">
      <c r="B31" s="15" t="s">
        <v>96</v>
      </c>
      <c r="C31" s="50">
        <v>0.14229177300000001</v>
      </c>
    </row>
    <row r="32" spans="1:8" ht="15.75" customHeight="1" x14ac:dyDescent="0.25">
      <c r="B32" s="15" t="s">
        <v>97</v>
      </c>
      <c r="C32" s="50">
        <v>3.0837276E-2</v>
      </c>
    </row>
    <row r="33" spans="2:3" ht="15.75" customHeight="1" x14ac:dyDescent="0.25">
      <c r="B33" s="15" t="s">
        <v>98</v>
      </c>
      <c r="C33" s="50">
        <v>8.2024560999999996E-2</v>
      </c>
    </row>
    <row r="34" spans="2:3" ht="15.75" customHeight="1" x14ac:dyDescent="0.25">
      <c r="B34" s="15" t="s">
        <v>99</v>
      </c>
      <c r="C34" s="50">
        <v>0.29710373299999998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4.5964250999999998E-2</v>
      </c>
      <c r="D4" s="52">
        <v>4.5964250999999998E-2</v>
      </c>
      <c r="E4" s="52">
        <v>1.7641047999999999E-2</v>
      </c>
      <c r="F4" s="52">
        <v>6.0780543999999999E-2</v>
      </c>
      <c r="G4" s="52">
        <v>7.2927145999999998E-2</v>
      </c>
    </row>
    <row r="5" spans="1:15" ht="15.75" customHeight="1" x14ac:dyDescent="0.25">
      <c r="B5" s="6" t="s">
        <v>105</v>
      </c>
      <c r="C5" s="52">
        <v>1.1487074999999999E-2</v>
      </c>
      <c r="D5" s="52">
        <v>1.1487074999999999E-2</v>
      </c>
      <c r="E5" s="52">
        <v>1.8231058000000001E-2</v>
      </c>
      <c r="F5" s="52">
        <v>1.7346507000000001E-2</v>
      </c>
      <c r="G5" s="52">
        <v>2.4121772999999999E-2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4.1086869000000012E-2</v>
      </c>
      <c r="D10" s="52">
        <v>4.1086869000000012E-2</v>
      </c>
      <c r="E10" s="52">
        <v>7.7459320999999998E-2</v>
      </c>
      <c r="F10" s="52">
        <v>4.8488903E-2</v>
      </c>
      <c r="G10" s="52">
        <v>3.8238834999999999E-2</v>
      </c>
    </row>
    <row r="11" spans="1:15" ht="15.75" customHeight="1" x14ac:dyDescent="0.25">
      <c r="B11" s="6" t="s">
        <v>110</v>
      </c>
      <c r="C11" s="52">
        <v>2.3294997000000001E-2</v>
      </c>
      <c r="D11" s="52">
        <v>2.3294997000000001E-2</v>
      </c>
      <c r="E11" s="52">
        <v>7.0046741000000003E-3</v>
      </c>
      <c r="F11" s="52">
        <v>1.8440162999999999E-2</v>
      </c>
      <c r="G11" s="52">
        <v>6.6442864999999999E-3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0.47549585524999999</v>
      </c>
      <c r="D14" s="53">
        <v>0.47235857479600002</v>
      </c>
      <c r="E14" s="53">
        <v>0.47235857479600002</v>
      </c>
      <c r="F14" s="53">
        <v>0.37734795349299999</v>
      </c>
      <c r="G14" s="53">
        <v>0.37734795349299999</v>
      </c>
      <c r="H14" s="54">
        <v>0.30299999999999999</v>
      </c>
      <c r="I14" s="54">
        <v>0.30299999999999999</v>
      </c>
      <c r="J14" s="54">
        <v>0.30299999999999999</v>
      </c>
      <c r="K14" s="54">
        <v>0.30299999999999999</v>
      </c>
      <c r="L14" s="54">
        <v>0.23799999999999999</v>
      </c>
      <c r="M14" s="54">
        <v>0.23799999999999999</v>
      </c>
      <c r="N14" s="54">
        <v>0.23799999999999999</v>
      </c>
      <c r="O14" s="54">
        <v>0.23799999999999999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0.26133632601224199</v>
      </c>
      <c r="D15" s="51">
        <f t="shared" si="0"/>
        <v>0.25961205157647999</v>
      </c>
      <c r="E15" s="51">
        <f t="shared" si="0"/>
        <v>0.25961205157647999</v>
      </c>
      <c r="F15" s="51">
        <f t="shared" si="0"/>
        <v>0.20739345402338072</v>
      </c>
      <c r="G15" s="51">
        <f t="shared" si="0"/>
        <v>0.20739345402338072</v>
      </c>
      <c r="H15" s="51">
        <f t="shared" si="0"/>
        <v>0.16653122399999998</v>
      </c>
      <c r="I15" s="51">
        <f t="shared" si="0"/>
        <v>0.16653122399999998</v>
      </c>
      <c r="J15" s="51">
        <f t="shared" si="0"/>
        <v>0.16653122399999998</v>
      </c>
      <c r="K15" s="51">
        <f t="shared" si="0"/>
        <v>0.16653122399999998</v>
      </c>
      <c r="L15" s="51">
        <f t="shared" si="0"/>
        <v>0.130806704</v>
      </c>
      <c r="M15" s="51">
        <f t="shared" si="0"/>
        <v>0.130806704</v>
      </c>
      <c r="N15" s="51">
        <f t="shared" si="0"/>
        <v>0.130806704</v>
      </c>
      <c r="O15" s="51">
        <f t="shared" si="0"/>
        <v>0.130806704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0.16455739999999999</v>
      </c>
      <c r="D2" s="52">
        <v>7.7588900000000002E-2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0.2648297</v>
      </c>
      <c r="D3" s="52">
        <v>0.15188209999999999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0.38233679999999998</v>
      </c>
      <c r="D4" s="52">
        <v>0.4893575</v>
      </c>
      <c r="E4" s="52">
        <v>0.48359873890876798</v>
      </c>
      <c r="F4" s="52">
        <v>0.173986151814461</v>
      </c>
      <c r="G4" s="52">
        <v>0</v>
      </c>
    </row>
    <row r="5" spans="1:7" x14ac:dyDescent="0.25">
      <c r="B5" s="3" t="s">
        <v>122</v>
      </c>
      <c r="C5" s="51">
        <v>0.1882762</v>
      </c>
      <c r="D5" s="51">
        <v>0.28117150000000002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2023-01-17T02:25:25Z</dcterms:modified>
</cp:coreProperties>
</file>