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185952C-010E-4EA6-81C1-0D9E173B5CA2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A37" i="2"/>
  <c r="A33" i="2"/>
  <c r="A32" i="2"/>
  <c r="A31" i="2"/>
  <c r="A29" i="2"/>
  <c r="A25" i="2"/>
  <c r="A24" i="2"/>
  <c r="A23" i="2"/>
  <c r="A21" i="2"/>
  <c r="A17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<sst xmlns="http://schemas.openxmlformats.org/spreadsheetml/2006/main" count="2092" uniqueCount="337">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</sst>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7760108.6875</v>
      </c>
    </row>
    <row r="8" spans="1:3" ht="15" customHeight="1" x14ac:dyDescent="0.25">
      <c r="B8" s="6" t="s">
        <v>8</v>
      </c>
      <c r="C8" s="42">
        <v>0.41699999999999998</v>
      </c>
    </row>
    <row r="9" spans="1:3" ht="15" customHeight="1" x14ac:dyDescent="0.25">
      <c r="B9" s="6" t="s">
        <v>9</v>
      </c>
      <c r="C9" s="43">
        <v>0.73</v>
      </c>
    </row>
    <row r="10" spans="1:3" ht="15" customHeight="1" x14ac:dyDescent="0.25">
      <c r="B10" s="6" t="s">
        <v>10</v>
      </c>
      <c r="C10" s="43">
        <v>0.32603321079999997</v>
      </c>
    </row>
    <row r="11" spans="1:3" ht="15" customHeight="1" x14ac:dyDescent="0.25">
      <c r="B11" s="6" t="s">
        <v>11</v>
      </c>
      <c r="C11" s="42">
        <v>0.59899999999999998</v>
      </c>
    </row>
    <row r="12" spans="1:3" ht="15" customHeight="1" x14ac:dyDescent="0.25">
      <c r="B12" s="6" t="s">
        <v>12</v>
      </c>
      <c r="C12" s="42">
        <v>0.8</v>
      </c>
    </row>
    <row r="13" spans="1:3" ht="15" customHeight="1" x14ac:dyDescent="0.25">
      <c r="B13" s="6" t="s">
        <v>13</v>
      </c>
      <c r="C13" s="42">
        <v>0.501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0.10879999999999999</v>
      </c>
    </row>
    <row r="24" spans="1:3" ht="15" customHeight="1" x14ac:dyDescent="0.25">
      <c r="B24" s="11" t="s">
        <v>22</v>
      </c>
      <c r="C24" s="43">
        <v>0.53739999999999999</v>
      </c>
    </row>
    <row r="25" spans="1:3" ht="15" customHeight="1" x14ac:dyDescent="0.25">
      <c r="B25" s="11" t="s">
        <v>23</v>
      </c>
      <c r="C25" s="43">
        <v>0.29330000000000001</v>
      </c>
    </row>
    <row r="26" spans="1:3" ht="15" customHeight="1" x14ac:dyDescent="0.25">
      <c r="B26" s="11" t="s">
        <v>24</v>
      </c>
      <c r="C26" s="43">
        <v>6.0499999999999998E-2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0.22259625240667799</v>
      </c>
    </row>
    <row r="30" spans="1:3" ht="14.25" customHeight="1" x14ac:dyDescent="0.25">
      <c r="B30" s="21" t="s">
        <v>27</v>
      </c>
      <c r="C30" s="45">
        <v>6.9957740272098695E-2</v>
      </c>
    </row>
    <row r="31" spans="1:3" ht="14.25" customHeight="1" x14ac:dyDescent="0.25">
      <c r="B31" s="21" t="s">
        <v>28</v>
      </c>
      <c r="C31" s="45">
        <v>0.118524449703556</v>
      </c>
    </row>
    <row r="32" spans="1:3" ht="14.25" customHeight="1" x14ac:dyDescent="0.25">
      <c r="B32" s="21" t="s">
        <v>29</v>
      </c>
      <c r="C32" s="45">
        <v>0.58892155761766807</v>
      </c>
    </row>
    <row r="33" spans="1:5" ht="13.2" customHeight="1" x14ac:dyDescent="0.25">
      <c r="B33" s="23" t="s">
        <v>30</v>
      </c>
      <c r="C33" s="46">
        <f>SUM(C29:C32)</f>
        <v>1.0000000000000009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19.977949018999499</v>
      </c>
    </row>
    <row r="38" spans="1:5" ht="15" customHeight="1" x14ac:dyDescent="0.25">
      <c r="B38" s="27" t="s">
        <v>34</v>
      </c>
      <c r="C38" s="100">
        <v>33.437325621288203</v>
      </c>
      <c r="D38" s="8"/>
      <c r="E38" s="9"/>
    </row>
    <row r="39" spans="1:5" ht="15" customHeight="1" x14ac:dyDescent="0.25">
      <c r="B39" s="27" t="s">
        <v>35</v>
      </c>
      <c r="C39" s="100">
        <v>45.838084761476097</v>
      </c>
      <c r="D39" s="8"/>
      <c r="E39" s="8"/>
    </row>
    <row r="40" spans="1:5" ht="15" customHeight="1" x14ac:dyDescent="0.25">
      <c r="B40" s="27" t="s">
        <v>36</v>
      </c>
      <c r="C40" s="100">
        <v>3.75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17.83072039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2.1789699999999999E-2</v>
      </c>
      <c r="D45" s="8"/>
    </row>
    <row r="46" spans="1:5" ht="15.75" customHeight="1" x14ac:dyDescent="0.25">
      <c r="B46" s="27" t="s">
        <v>41</v>
      </c>
      <c r="C46" s="43">
        <v>0.1139232</v>
      </c>
      <c r="D46" s="8"/>
    </row>
    <row r="47" spans="1:5" ht="15.75" customHeight="1" x14ac:dyDescent="0.25">
      <c r="B47" s="27" t="s">
        <v>42</v>
      </c>
      <c r="C47" s="43">
        <v>0.22322139999999999</v>
      </c>
      <c r="D47" s="8"/>
      <c r="E47" s="9"/>
    </row>
    <row r="48" spans="1:5" ht="15" customHeight="1" x14ac:dyDescent="0.25">
      <c r="B48" s="27" t="s">
        <v>43</v>
      </c>
      <c r="C48" s="44">
        <v>0.64106570000000007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0.50075199999999997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0.40624226579032102</v>
      </c>
      <c r="C2" s="99">
        <v>0.95</v>
      </c>
      <c r="D2" s="55">
        <v>35.298790342981107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42.462736160777617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58.038353853841237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0.2271323621560265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0.17693349585575499</v>
      </c>
      <c r="C10" s="99">
        <v>0.95</v>
      </c>
      <c r="D10" s="55">
        <v>13.48044806079821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0.17693349585575499</v>
      </c>
      <c r="C11" s="99">
        <v>0.95</v>
      </c>
      <c r="D11" s="55">
        <v>13.48044806079821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0.17693349585575499</v>
      </c>
      <c r="C12" s="99">
        <v>0.95</v>
      </c>
      <c r="D12" s="55">
        <v>13.48044806079821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0.17693349585575499</v>
      </c>
      <c r="C13" s="99">
        <v>0.95</v>
      </c>
      <c r="D13" s="55">
        <v>13.48044806079821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0.17693349585575499</v>
      </c>
      <c r="C14" s="99">
        <v>0.95</v>
      </c>
      <c r="D14" s="55">
        <v>13.48044806079821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0.17693349585575499</v>
      </c>
      <c r="C15" s="99">
        <v>0.95</v>
      </c>
      <c r="D15" s="55">
        <v>13.48044806079821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0.21968425772577191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0.74299999999999999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0.33</v>
      </c>
      <c r="C18" s="99">
        <v>0.95</v>
      </c>
      <c r="D18" s="55">
        <v>1.4452504614591219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1.4452504614591219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0.73362120000000008</v>
      </c>
      <c r="C21" s="99">
        <v>0.95</v>
      </c>
      <c r="D21" s="55">
        <v>1.9139343807497731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22.971512023357811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4.4240020217934282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0.25604671053312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0.101353864427319</v>
      </c>
      <c r="C27" s="99">
        <v>0.95</v>
      </c>
      <c r="D27" s="55">
        <v>19.479513896614868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0.18472318155485101</v>
      </c>
      <c r="C29" s="99">
        <v>0.95</v>
      </c>
      <c r="D29" s="55">
        <v>61.768801095950799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0.95745752850980892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6.9999999999999993E-3</v>
      </c>
      <c r="C32" s="99">
        <v>0.95</v>
      </c>
      <c r="D32" s="55">
        <v>0.41454246308118348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0.7628610992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0.84200000000000008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0.4590455</v>
      </c>
      <c r="C38" s="99">
        <v>0.95</v>
      </c>
      <c r="D38" s="55">
        <v>3.9315280454264041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0.21269043983393501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7.9866850003600137E-2</v>
      </c>
      <c r="C3" s="17">
        <f>frac_mam_1_5months * 2.6</f>
        <v>7.9866850003600137E-2</v>
      </c>
      <c r="D3" s="17">
        <f>frac_mam_6_11months * 2.6</f>
        <v>0.1511312969028949</v>
      </c>
      <c r="E3" s="17">
        <f>frac_mam_12_23months * 2.6</f>
        <v>7.5254425778984932E-2</v>
      </c>
      <c r="F3" s="17">
        <f>frac_mam_24_59months * 2.6</f>
        <v>3.3885194174945357E-2</v>
      </c>
    </row>
    <row r="4" spans="1:6" ht="15.75" customHeight="1" x14ac:dyDescent="0.25">
      <c r="A4" s="3" t="s">
        <v>204</v>
      </c>
      <c r="B4" s="17">
        <f>frac_sam_1month * 2.6</f>
        <v>0.12247114852070799</v>
      </c>
      <c r="C4" s="17">
        <f>frac_sam_1_5months * 2.6</f>
        <v>0.12247114852070799</v>
      </c>
      <c r="D4" s="17">
        <f>frac_sam_6_11months * 2.6</f>
        <v>8.7176248431205694E-2</v>
      </c>
      <c r="E4" s="17">
        <f>frac_sam_12_23months * 2.6</f>
        <v>3.1938502751290725E-2</v>
      </c>
      <c r="F4" s="17">
        <f>frac_sam_24_59months * 2.6</f>
        <v>1.1099230870604502E-2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0.41699999999999998</v>
      </c>
      <c r="E2" s="59">
        <f>food_insecure</f>
        <v>0.41699999999999998</v>
      </c>
      <c r="F2" s="59">
        <f>food_insecure</f>
        <v>0.41699999999999998</v>
      </c>
      <c r="G2" s="59">
        <f>food_insecure</f>
        <v>0.41699999999999998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0.41699999999999998</v>
      </c>
      <c r="F5" s="59">
        <f>food_insecure</f>
        <v>0.41699999999999998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0.41699999999999998</v>
      </c>
      <c r="F8" s="59">
        <f>food_insecure</f>
        <v>0.41699999999999998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0.41699999999999998</v>
      </c>
      <c r="F9" s="59">
        <f>food_insecure</f>
        <v>0.41699999999999998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0.8</v>
      </c>
      <c r="E10" s="59">
        <f>IF(ISBLANK(comm_deliv), frac_children_health_facility,1)</f>
        <v>0.8</v>
      </c>
      <c r="F10" s="59">
        <f>IF(ISBLANK(comm_deliv), frac_children_health_facility,1)</f>
        <v>0.8</v>
      </c>
      <c r="G10" s="59">
        <f>IF(ISBLANK(comm_deliv), frac_children_health_facility,1)</f>
        <v>0.8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0.41699999999999998</v>
      </c>
      <c r="I15" s="59">
        <f>food_insecure</f>
        <v>0.41699999999999998</v>
      </c>
      <c r="J15" s="59">
        <f>food_insecure</f>
        <v>0.41699999999999998</v>
      </c>
      <c r="K15" s="59">
        <f>food_insecure</f>
        <v>0.41699999999999998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0.59899999999999998</v>
      </c>
      <c r="I18" s="59">
        <f>frac_PW_health_facility</f>
        <v>0.59899999999999998</v>
      </c>
      <c r="J18" s="59">
        <f>frac_PW_health_facility</f>
        <v>0.59899999999999998</v>
      </c>
      <c r="K18" s="59">
        <f>frac_PW_health_facility</f>
        <v>0.59899999999999998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0.73</v>
      </c>
      <c r="I19" s="59">
        <f>frac_malaria_risk</f>
        <v>0.73</v>
      </c>
      <c r="J19" s="59">
        <f>frac_malaria_risk</f>
        <v>0.73</v>
      </c>
      <c r="K19" s="59">
        <f>frac_malaria_risk</f>
        <v>0.73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0.501</v>
      </c>
      <c r="M24" s="59">
        <f>famplan_unmet_need</f>
        <v>0.501</v>
      </c>
      <c r="N24" s="59">
        <f>famplan_unmet_need</f>
        <v>0.501</v>
      </c>
      <c r="O24" s="59">
        <f>famplan_unmet_need</f>
        <v>0.501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0.38926299843824402</v>
      </c>
      <c r="M25" s="59">
        <f>(1-food_insecure)*(0.49)+food_insecure*(0.7)</f>
        <v>0.57756999999999992</v>
      </c>
      <c r="N25" s="59">
        <f>(1-food_insecure)*(0.49)+food_insecure*(0.7)</f>
        <v>0.57756999999999992</v>
      </c>
      <c r="O25" s="59">
        <f>(1-food_insecure)*(0.49)+food_insecure*(0.7)</f>
        <v>0.57756999999999992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0.16682699933067599</v>
      </c>
      <c r="M26" s="59">
        <f>(1-food_insecure)*(0.21)+food_insecure*(0.3)</f>
        <v>0.24752999999999997</v>
      </c>
      <c r="N26" s="59">
        <f>(1-food_insecure)*(0.21)+food_insecure*(0.3)</f>
        <v>0.24752999999999997</v>
      </c>
      <c r="O26" s="59">
        <f>(1-food_insecure)*(0.21)+food_insecure*(0.3)</f>
        <v>0.24752999999999997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0.11787679143108</v>
      </c>
      <c r="M27" s="59">
        <f>(1-food_insecure)*(0.3)</f>
        <v>0.17489999999999997</v>
      </c>
      <c r="N27" s="59">
        <f>(1-food_insecure)*(0.3)</f>
        <v>0.17489999999999997</v>
      </c>
      <c r="O27" s="59">
        <f>(1-food_insecure)*(0.3)</f>
        <v>0.17489999999999997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0.32603321079999997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0.73</v>
      </c>
      <c r="D34" s="59">
        <f t="shared" si="3"/>
        <v>0.73</v>
      </c>
      <c r="E34" s="59">
        <f t="shared" si="3"/>
        <v>0.73</v>
      </c>
      <c r="F34" s="59">
        <f t="shared" si="3"/>
        <v>0.73</v>
      </c>
      <c r="G34" s="59">
        <f t="shared" si="3"/>
        <v>0.73</v>
      </c>
      <c r="H34" s="59">
        <f t="shared" si="3"/>
        <v>0.73</v>
      </c>
      <c r="I34" s="59">
        <f t="shared" si="3"/>
        <v>0.73</v>
      </c>
      <c r="J34" s="59">
        <f t="shared" si="3"/>
        <v>0.73</v>
      </c>
      <c r="K34" s="59">
        <f t="shared" si="3"/>
        <v>0.73</v>
      </c>
      <c r="L34" s="59">
        <f t="shared" si="3"/>
        <v>0.73</v>
      </c>
      <c r="M34" s="59">
        <f t="shared" si="3"/>
        <v>0.73</v>
      </c>
      <c r="N34" s="59">
        <f t="shared" si="3"/>
        <v>0.73</v>
      </c>
      <c r="O34" s="59">
        <f t="shared" si="3"/>
        <v>0.73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1937294.0963999999</v>
      </c>
      <c r="C2" s="49">
        <v>2753000</v>
      </c>
      <c r="D2" s="49">
        <v>4153000</v>
      </c>
      <c r="E2" s="49">
        <v>3503000</v>
      </c>
      <c r="F2" s="49">
        <v>3374000</v>
      </c>
      <c r="G2" s="13">
        <f t="shared" ref="G2:G11" si="0">C2+D2+E2+F2</f>
        <v>13783000</v>
      </c>
      <c r="H2" s="13">
        <f t="shared" ref="H2:H11" si="1">(B2 + stillbirth*B2/(1000-stillbirth))/(1-abortion)</f>
        <v>2241437.0005189627</v>
      </c>
      <c r="I2" s="13">
        <f t="shared" ref="I2:I11" si="2">G2-H2</f>
        <v>11541562.999481037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1975434.1768</v>
      </c>
      <c r="C3" s="49">
        <v>2841000</v>
      </c>
      <c r="D3" s="49">
        <v>4303000</v>
      </c>
      <c r="E3" s="49">
        <v>3421000</v>
      </c>
      <c r="F3" s="49">
        <v>3405000</v>
      </c>
      <c r="G3" s="13">
        <f t="shared" si="0"/>
        <v>13970000</v>
      </c>
      <c r="H3" s="13">
        <f t="shared" si="1"/>
        <v>2285564.8319980288</v>
      </c>
      <c r="I3" s="13">
        <f t="shared" si="2"/>
        <v>11684435.168001972</v>
      </c>
    </row>
    <row r="4" spans="1:9" ht="15.75" customHeight="1" x14ac:dyDescent="0.25">
      <c r="A4" s="6">
        <f t="shared" si="3"/>
        <v>2023</v>
      </c>
      <c r="B4" s="48">
        <v>2013460.8947999999</v>
      </c>
      <c r="C4" s="49">
        <v>2929000</v>
      </c>
      <c r="D4" s="49">
        <v>4459000</v>
      </c>
      <c r="E4" s="49">
        <v>3320000</v>
      </c>
      <c r="F4" s="49">
        <v>3434000</v>
      </c>
      <c r="G4" s="13">
        <f t="shared" si="0"/>
        <v>14142000</v>
      </c>
      <c r="H4" s="13">
        <f t="shared" si="1"/>
        <v>2329561.5038982262</v>
      </c>
      <c r="I4" s="13">
        <f t="shared" si="2"/>
        <v>11812438.496101774</v>
      </c>
    </row>
    <row r="5" spans="1:9" ht="15.75" customHeight="1" x14ac:dyDescent="0.25">
      <c r="A5" s="6">
        <f t="shared" si="3"/>
        <v>2024</v>
      </c>
      <c r="B5" s="48">
        <v>2051365.291200001</v>
      </c>
      <c r="C5" s="49">
        <v>3017000</v>
      </c>
      <c r="D5" s="49">
        <v>4621000</v>
      </c>
      <c r="E5" s="49">
        <v>3203000</v>
      </c>
      <c r="F5" s="49">
        <v>3461000</v>
      </c>
      <c r="G5" s="13">
        <f t="shared" si="0"/>
        <v>14302000</v>
      </c>
      <c r="H5" s="13">
        <f t="shared" si="1"/>
        <v>2373416.650481896</v>
      </c>
      <c r="I5" s="13">
        <f t="shared" si="2"/>
        <v>11928583.349518104</v>
      </c>
    </row>
    <row r="6" spans="1:9" ht="15.75" customHeight="1" x14ac:dyDescent="0.25">
      <c r="A6" s="6">
        <f t="shared" si="3"/>
        <v>2025</v>
      </c>
      <c r="B6" s="48">
        <v>2089098.625</v>
      </c>
      <c r="C6" s="49">
        <v>3106000</v>
      </c>
      <c r="D6" s="49">
        <v>4786000</v>
      </c>
      <c r="E6" s="49">
        <v>3074000</v>
      </c>
      <c r="F6" s="49">
        <v>3487000</v>
      </c>
      <c r="G6" s="13">
        <f t="shared" si="0"/>
        <v>14453000</v>
      </c>
      <c r="H6" s="13">
        <f t="shared" si="1"/>
        <v>2417073.8787207142</v>
      </c>
      <c r="I6" s="13">
        <f t="shared" si="2"/>
        <v>12035926.121279286</v>
      </c>
    </row>
    <row r="7" spans="1:9" ht="15.75" customHeight="1" x14ac:dyDescent="0.25">
      <c r="A7" s="6">
        <f t="shared" si="3"/>
        <v>2026</v>
      </c>
      <c r="B7" s="48">
        <v>2126339.6639999999</v>
      </c>
      <c r="C7" s="49">
        <v>3192000</v>
      </c>
      <c r="D7" s="49">
        <v>4953000</v>
      </c>
      <c r="E7" s="49">
        <v>2932000</v>
      </c>
      <c r="F7" s="49">
        <v>3508000</v>
      </c>
      <c r="G7" s="13">
        <f t="shared" si="0"/>
        <v>14585000</v>
      </c>
      <c r="H7" s="13">
        <f t="shared" si="1"/>
        <v>2460161.5249936706</v>
      </c>
      <c r="I7" s="13">
        <f t="shared" si="2"/>
        <v>12124838.475006329</v>
      </c>
    </row>
    <row r="8" spans="1:9" ht="15.75" customHeight="1" x14ac:dyDescent="0.25">
      <c r="A8" s="6">
        <f t="shared" si="3"/>
        <v>2027</v>
      </c>
      <c r="B8" s="48">
        <v>2163295.655999999</v>
      </c>
      <c r="C8" s="49">
        <v>3279000</v>
      </c>
      <c r="D8" s="49">
        <v>5123000</v>
      </c>
      <c r="E8" s="49">
        <v>2781000</v>
      </c>
      <c r="F8" s="49">
        <v>3526000</v>
      </c>
      <c r="G8" s="13">
        <f t="shared" si="0"/>
        <v>14709000</v>
      </c>
      <c r="H8" s="13">
        <f t="shared" si="1"/>
        <v>2502919.3736928483</v>
      </c>
      <c r="I8" s="13">
        <f t="shared" si="2"/>
        <v>12206080.626307152</v>
      </c>
    </row>
    <row r="9" spans="1:9" ht="15.75" customHeight="1" x14ac:dyDescent="0.25">
      <c r="A9" s="6">
        <f t="shared" si="3"/>
        <v>2028</v>
      </c>
      <c r="B9" s="48">
        <v>2199844.3199999989</v>
      </c>
      <c r="C9" s="49">
        <v>3367000</v>
      </c>
      <c r="D9" s="49">
        <v>5298000</v>
      </c>
      <c r="E9" s="49">
        <v>2625000</v>
      </c>
      <c r="F9" s="49">
        <v>3534000</v>
      </c>
      <c r="G9" s="13">
        <f t="shared" si="0"/>
        <v>14824000</v>
      </c>
      <c r="H9" s="13">
        <f t="shared" si="1"/>
        <v>2545205.9464756628</v>
      </c>
      <c r="I9" s="13">
        <f t="shared" si="2"/>
        <v>12278794.053524338</v>
      </c>
    </row>
    <row r="10" spans="1:9" ht="15.75" customHeight="1" x14ac:dyDescent="0.25">
      <c r="A10" s="6">
        <f t="shared" si="3"/>
        <v>2029</v>
      </c>
      <c r="B10" s="48">
        <v>2235939.2250000001</v>
      </c>
      <c r="C10" s="49">
        <v>3457000</v>
      </c>
      <c r="D10" s="49">
        <v>5475000</v>
      </c>
      <c r="E10" s="49">
        <v>2477000</v>
      </c>
      <c r="F10" s="49">
        <v>3525000</v>
      </c>
      <c r="G10" s="13">
        <f t="shared" si="0"/>
        <v>14934000</v>
      </c>
      <c r="H10" s="13">
        <f t="shared" si="1"/>
        <v>2586967.5229691654</v>
      </c>
      <c r="I10" s="13">
        <f t="shared" si="2"/>
        <v>12347032.477030834</v>
      </c>
    </row>
    <row r="11" spans="1:9" ht="15.75" customHeight="1" x14ac:dyDescent="0.25">
      <c r="A11" s="6">
        <f t="shared" si="3"/>
        <v>2030</v>
      </c>
      <c r="B11" s="48">
        <v>2271498.36</v>
      </c>
      <c r="C11" s="49">
        <v>3549000</v>
      </c>
      <c r="D11" s="49">
        <v>5653000</v>
      </c>
      <c r="E11" s="49">
        <v>2345000</v>
      </c>
      <c r="F11" s="49">
        <v>3491000</v>
      </c>
      <c r="G11" s="13">
        <f t="shared" si="0"/>
        <v>15038000</v>
      </c>
      <c r="H11" s="13">
        <f t="shared" si="1"/>
        <v>2628109.216965734</v>
      </c>
      <c r="I11" s="13">
        <f t="shared" si="2"/>
        <v>12409890.783034265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3.7349964796451582E-3</v>
      </c>
    </row>
    <row r="4" spans="1:8" ht="15.75" customHeight="1" x14ac:dyDescent="0.25">
      <c r="B4" s="15" t="s">
        <v>69</v>
      </c>
      <c r="C4" s="50">
        <v>0.1683641804750802</v>
      </c>
    </row>
    <row r="5" spans="1:8" ht="15.75" customHeight="1" x14ac:dyDescent="0.25">
      <c r="B5" s="15" t="s">
        <v>70</v>
      </c>
      <c r="C5" s="50">
        <v>6.8511344783055872E-2</v>
      </c>
    </row>
    <row r="6" spans="1:8" ht="15.75" customHeight="1" x14ac:dyDescent="0.25">
      <c r="B6" s="15" t="s">
        <v>71</v>
      </c>
      <c r="C6" s="50">
        <v>0.28961382603040869</v>
      </c>
    </row>
    <row r="7" spans="1:8" ht="15.75" customHeight="1" x14ac:dyDescent="0.25">
      <c r="B7" s="15" t="s">
        <v>72</v>
      </c>
      <c r="C7" s="50">
        <v>0.26578332909909741</v>
      </c>
    </row>
    <row r="8" spans="1:8" ht="15.75" customHeight="1" x14ac:dyDescent="0.25">
      <c r="B8" s="15" t="s">
        <v>73</v>
      </c>
      <c r="C8" s="50">
        <v>5.4550275158131547E-3</v>
      </c>
    </row>
    <row r="9" spans="1:8" ht="15.75" customHeight="1" x14ac:dyDescent="0.25">
      <c r="B9" s="15" t="s">
        <v>74</v>
      </c>
      <c r="C9" s="50">
        <v>0.1159903030395404</v>
      </c>
    </row>
    <row r="10" spans="1:8" ht="15.75" customHeight="1" x14ac:dyDescent="0.25">
      <c r="B10" s="15" t="s">
        <v>75</v>
      </c>
      <c r="C10" s="50">
        <v>8.2546992577359035E-2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0.1184645231726117</v>
      </c>
      <c r="D14" s="50">
        <v>0.1184645231726117</v>
      </c>
      <c r="E14" s="50">
        <v>0.1184645231726117</v>
      </c>
      <c r="F14" s="50">
        <v>0.1184645231726117</v>
      </c>
    </row>
    <row r="15" spans="1:8" ht="15.75" customHeight="1" x14ac:dyDescent="0.25">
      <c r="B15" s="15" t="s">
        <v>82</v>
      </c>
      <c r="C15" s="50">
        <v>0.17943005103756041</v>
      </c>
      <c r="D15" s="50">
        <v>0.17943005103756041</v>
      </c>
      <c r="E15" s="50">
        <v>0.17943005103756041</v>
      </c>
      <c r="F15" s="50">
        <v>0.17943005103756041</v>
      </c>
    </row>
    <row r="16" spans="1:8" ht="15.75" customHeight="1" x14ac:dyDescent="0.25">
      <c r="B16" s="15" t="s">
        <v>83</v>
      </c>
      <c r="C16" s="50">
        <v>2.63670167433382E-2</v>
      </c>
      <c r="D16" s="50">
        <v>2.63670167433382E-2</v>
      </c>
      <c r="E16" s="50">
        <v>2.63670167433382E-2</v>
      </c>
      <c r="F16" s="50">
        <v>2.63670167433382E-2</v>
      </c>
    </row>
    <row r="17" spans="1:8" ht="15.75" customHeight="1" x14ac:dyDescent="0.25">
      <c r="B17" s="15" t="s">
        <v>84</v>
      </c>
      <c r="C17" s="50">
        <v>2.90497408943349E-3</v>
      </c>
      <c r="D17" s="50">
        <v>2.90497408943349E-3</v>
      </c>
      <c r="E17" s="50">
        <v>2.90497408943349E-3</v>
      </c>
      <c r="F17" s="50">
        <v>2.90497408943349E-3</v>
      </c>
    </row>
    <row r="18" spans="1:8" ht="15.75" customHeight="1" x14ac:dyDescent="0.25">
      <c r="B18" s="15" t="s">
        <v>85</v>
      </c>
      <c r="C18" s="50">
        <v>0.17661620987386659</v>
      </c>
      <c r="D18" s="50">
        <v>0.17661620987386659</v>
      </c>
      <c r="E18" s="50">
        <v>0.17661620987386659</v>
      </c>
      <c r="F18" s="50">
        <v>0.17661620987386659</v>
      </c>
    </row>
    <row r="19" spans="1:8" ht="15.75" customHeight="1" x14ac:dyDescent="0.25">
      <c r="B19" s="15" t="s">
        <v>86</v>
      </c>
      <c r="C19" s="50">
        <v>2.4327006283892842E-2</v>
      </c>
      <c r="D19" s="50">
        <v>2.4327006283892842E-2</v>
      </c>
      <c r="E19" s="50">
        <v>2.4327006283892842E-2</v>
      </c>
      <c r="F19" s="50">
        <v>2.4327006283892842E-2</v>
      </c>
    </row>
    <row r="20" spans="1:8" ht="15.75" customHeight="1" x14ac:dyDescent="0.25">
      <c r="B20" s="15" t="s">
        <v>87</v>
      </c>
      <c r="C20" s="50">
        <v>8.3004756992584749E-2</v>
      </c>
      <c r="D20" s="50">
        <v>8.3004756992584749E-2</v>
      </c>
      <c r="E20" s="50">
        <v>8.3004756992584749E-2</v>
      </c>
      <c r="F20" s="50">
        <v>8.3004756992584749E-2</v>
      </c>
    </row>
    <row r="21" spans="1:8" ht="15.75" customHeight="1" x14ac:dyDescent="0.25">
      <c r="B21" s="15" t="s">
        <v>88</v>
      </c>
      <c r="C21" s="50">
        <v>0.10041862362320669</v>
      </c>
      <c r="D21" s="50">
        <v>0.10041862362320669</v>
      </c>
      <c r="E21" s="50">
        <v>0.10041862362320669</v>
      </c>
      <c r="F21" s="50">
        <v>0.10041862362320669</v>
      </c>
    </row>
    <row r="22" spans="1:8" ht="15.75" customHeight="1" x14ac:dyDescent="0.25">
      <c r="B22" s="15" t="s">
        <v>89</v>
      </c>
      <c r="C22" s="50">
        <v>0.28846683818350538</v>
      </c>
      <c r="D22" s="50">
        <v>0.28846683818350538</v>
      </c>
      <c r="E22" s="50">
        <v>0.28846683818350538</v>
      </c>
      <c r="F22" s="50">
        <v>0.28846683818350538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8.465819899999999E-2</v>
      </c>
    </row>
    <row r="27" spans="1:8" ht="15.75" customHeight="1" x14ac:dyDescent="0.25">
      <c r="B27" s="15" t="s">
        <v>92</v>
      </c>
      <c r="C27" s="50">
        <v>8.3993499999999999E-3</v>
      </c>
    </row>
    <row r="28" spans="1:8" ht="15.75" customHeight="1" x14ac:dyDescent="0.25">
      <c r="B28" s="15" t="s">
        <v>93</v>
      </c>
      <c r="C28" s="50">
        <v>0.14948149299999999</v>
      </c>
    </row>
    <row r="29" spans="1:8" ht="15.75" customHeight="1" x14ac:dyDescent="0.25">
      <c r="B29" s="15" t="s">
        <v>94</v>
      </c>
      <c r="C29" s="50">
        <v>0.16164467800000001</v>
      </c>
    </row>
    <row r="30" spans="1:8" ht="15.75" customHeight="1" x14ac:dyDescent="0.25">
      <c r="B30" s="15" t="s">
        <v>95</v>
      </c>
      <c r="C30" s="50">
        <v>0.100545357</v>
      </c>
    </row>
    <row r="31" spans="1:8" ht="15.75" customHeight="1" x14ac:dyDescent="0.25">
      <c r="B31" s="15" t="s">
        <v>96</v>
      </c>
      <c r="C31" s="50">
        <v>0.10497287399999999</v>
      </c>
    </row>
    <row r="32" spans="1:8" ht="15.75" customHeight="1" x14ac:dyDescent="0.25">
      <c r="B32" s="15" t="s">
        <v>97</v>
      </c>
      <c r="C32" s="50">
        <v>1.7941111999999999E-2</v>
      </c>
    </row>
    <row r="33" spans="2:3" ht="15.75" customHeight="1" x14ac:dyDescent="0.25">
      <c r="B33" s="15" t="s">
        <v>98</v>
      </c>
      <c r="C33" s="50">
        <v>8.1330947000000015E-2</v>
      </c>
    </row>
    <row r="34" spans="2:3" ht="15.75" customHeight="1" x14ac:dyDescent="0.25">
      <c r="B34" s="15" t="s">
        <v>99</v>
      </c>
      <c r="C34" s="50">
        <v>0.29102599000000001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6.4831160008907304E-2</v>
      </c>
      <c r="D4" s="52">
        <v>6.4831160008907304E-2</v>
      </c>
      <c r="E4" s="52">
        <v>0.106860652565956</v>
      </c>
      <c r="F4" s="52">
        <v>0.26089832186698902</v>
      </c>
      <c r="G4" s="52">
        <v>0.20987866818904899</v>
      </c>
    </row>
    <row r="5" spans="1:15" ht="15.75" customHeight="1" x14ac:dyDescent="0.25">
      <c r="B5" s="6" t="s">
        <v>105</v>
      </c>
      <c r="C5" s="52">
        <v>5.3504846990108497E-2</v>
      </c>
      <c r="D5" s="52">
        <v>5.3504846990108497E-2</v>
      </c>
      <c r="E5" s="52">
        <v>5.41781969368458E-2</v>
      </c>
      <c r="F5" s="52">
        <v>0.102155067026615</v>
      </c>
      <c r="G5" s="52">
        <v>9.6760556101798997E-2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3.0718019232153899E-2</v>
      </c>
      <c r="D10" s="52">
        <v>3.0718019232153899E-2</v>
      </c>
      <c r="E10" s="52">
        <v>5.8127421885728801E-2</v>
      </c>
      <c r="F10" s="52">
        <v>2.8944009914994202E-2</v>
      </c>
      <c r="G10" s="52">
        <v>1.30327669903636E-2</v>
      </c>
    </row>
    <row r="11" spans="1:15" ht="15.75" customHeight="1" x14ac:dyDescent="0.25">
      <c r="B11" s="6" t="s">
        <v>110</v>
      </c>
      <c r="C11" s="52">
        <v>4.7104287892579998E-2</v>
      </c>
      <c r="D11" s="52">
        <v>4.7104287892579998E-2</v>
      </c>
      <c r="E11" s="52">
        <v>3.3529326319694498E-2</v>
      </c>
      <c r="F11" s="52">
        <v>1.2284039519727201E-2</v>
      </c>
      <c r="G11" s="52">
        <v>4.2689349502325006E-3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0.61790281525000001</v>
      </c>
      <c r="D14" s="53">
        <v>0.60589571573699996</v>
      </c>
      <c r="E14" s="53">
        <v>0.60589571573699996</v>
      </c>
      <c r="F14" s="53">
        <v>0.48655756599299999</v>
      </c>
      <c r="G14" s="53">
        <v>0.48655756599299999</v>
      </c>
      <c r="H14" s="54">
        <v>0.34300000000000003</v>
      </c>
      <c r="I14" s="54">
        <v>0.34300000000000003</v>
      </c>
      <c r="J14" s="54">
        <v>0.34300000000000003</v>
      </c>
      <c r="K14" s="54">
        <v>0.34300000000000003</v>
      </c>
      <c r="L14" s="54">
        <v>0.27800000000000002</v>
      </c>
      <c r="M14" s="54">
        <v>0.27800000000000002</v>
      </c>
      <c r="N14" s="54">
        <v>0.27800000000000002</v>
      </c>
      <c r="O14" s="54">
        <v>0.27800000000000002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0.30941607054206799</v>
      </c>
      <c r="D15" s="51">
        <f t="shared" si="0"/>
        <v>0.30340349144673417</v>
      </c>
      <c r="E15" s="51">
        <f t="shared" si="0"/>
        <v>0.30340349144673417</v>
      </c>
      <c r="F15" s="51">
        <f t="shared" si="0"/>
        <v>0.24364467428612671</v>
      </c>
      <c r="G15" s="51">
        <f t="shared" si="0"/>
        <v>0.24364467428612671</v>
      </c>
      <c r="H15" s="51">
        <f t="shared" si="0"/>
        <v>0.171757936</v>
      </c>
      <c r="I15" s="51">
        <f t="shared" si="0"/>
        <v>0.171757936</v>
      </c>
      <c r="J15" s="51">
        <f t="shared" si="0"/>
        <v>0.171757936</v>
      </c>
      <c r="K15" s="51">
        <f t="shared" si="0"/>
        <v>0.171757936</v>
      </c>
      <c r="L15" s="51">
        <f t="shared" si="0"/>
        <v>0.139209056</v>
      </c>
      <c r="M15" s="51">
        <f t="shared" si="0"/>
        <v>0.139209056</v>
      </c>
      <c r="N15" s="51">
        <f t="shared" si="0"/>
        <v>0.139209056</v>
      </c>
      <c r="O15" s="51">
        <f t="shared" si="0"/>
        <v>0.139209056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0.82565319538116499</v>
      </c>
      <c r="D2" s="52">
        <v>0.61310370000000003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0.108006872236729</v>
      </c>
      <c r="D3" s="52">
        <v>0.14213190000000001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4.8775434494018499E-2</v>
      </c>
      <c r="D4" s="52">
        <v>0.22090190000000001</v>
      </c>
      <c r="E4" s="52">
        <v>0.95953673124313399</v>
      </c>
      <c r="F4" s="52">
        <v>0.6689453125</v>
      </c>
      <c r="G4" s="52">
        <v>0</v>
      </c>
    </row>
    <row r="5" spans="1:7" x14ac:dyDescent="0.25">
      <c r="B5" s="3" t="s">
        <v>122</v>
      </c>
      <c r="C5" s="51">
        <v>1.7564488574862501E-2</v>
      </c>
      <c r="D5" s="51">
        <v>2.38625332713127E-2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2023-01-17T02:25:47Z</dcterms:modified>
</cp:coreProperties>
</file>