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9095C5A-25CE-4B01-A974-606CB779568E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5" i="2" s="1"/>
  <c r="C33" i="1"/>
  <c r="C20" i="1"/>
  <c r="A21" i="2" l="1"/>
  <c r="A15" i="2"/>
  <c r="A23" i="2"/>
  <c r="A31" i="2"/>
  <c r="A22" i="2"/>
  <c r="A12" i="2"/>
  <c r="A20" i="2"/>
  <c r="A28" i="2"/>
  <c r="A36" i="2"/>
  <c r="A13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  <c r="A39" i="2"/>
  <c r="A14" i="2"/>
  <c r="A30" i="2"/>
  <c r="A38" i="2"/>
  <c r="A40" i="2"/>
  <c r="A19" i="2"/>
  <c r="A2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<sst xmlns="http://schemas.openxmlformats.org/spreadsheetml/2006/main" count="2092" uniqueCount="341">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</sst>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819521.875</v>
      </c>
    </row>
    <row r="8" spans="1:3" ht="15" customHeight="1" x14ac:dyDescent="0.25">
      <c r="B8" s="7" t="s">
        <v>8</v>
      </c>
      <c r="C8" s="38">
        <v>0.37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0.79</v>
      </c>
    </row>
    <row r="12" spans="1:3" ht="15" customHeight="1" x14ac:dyDescent="0.25">
      <c r="B12" s="7" t="s">
        <v>12</v>
      </c>
      <c r="C12" s="98">
        <v>0.28299999999999997</v>
      </c>
    </row>
    <row r="13" spans="1:3" ht="15" customHeight="1" x14ac:dyDescent="0.25">
      <c r="B13" s="7" t="s">
        <v>13</v>
      </c>
      <c r="C13" s="98">
        <v>0.61499999999999999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0.1235</v>
      </c>
    </row>
    <row r="24" spans="1:3" ht="15" customHeight="1" x14ac:dyDescent="0.25">
      <c r="B24" s="10" t="s">
        <v>22</v>
      </c>
      <c r="C24" s="98">
        <v>0.49630000000000002</v>
      </c>
    </row>
    <row r="25" spans="1:3" ht="15" customHeight="1" x14ac:dyDescent="0.25">
      <c r="B25" s="10" t="s">
        <v>23</v>
      </c>
      <c r="C25" s="98">
        <v>0.30649999999999999</v>
      </c>
    </row>
    <row r="26" spans="1:3" ht="15" customHeight="1" x14ac:dyDescent="0.25">
      <c r="B26" s="10" t="s">
        <v>24</v>
      </c>
      <c r="C26" s="98">
        <v>7.3700000000000002E-2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0.25297785984297699</v>
      </c>
    </row>
    <row r="30" spans="1:3" ht="14.25" customHeight="1" x14ac:dyDescent="0.25">
      <c r="B30" s="16" t="s">
        <v>27</v>
      </c>
      <c r="C30" s="99">
        <v>3.7612008117588101E-2</v>
      </c>
    </row>
    <row r="31" spans="1:3" ht="14.25" customHeight="1" x14ac:dyDescent="0.25">
      <c r="B31" s="16" t="s">
        <v>28</v>
      </c>
      <c r="C31" s="99">
        <v>7.1064505877868195E-2</v>
      </c>
    </row>
    <row r="32" spans="1:3" ht="14.25" customHeight="1" x14ac:dyDescent="0.25">
      <c r="B32" s="16" t="s">
        <v>29</v>
      </c>
      <c r="C32" s="99">
        <v>0.63834562616156698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19.3143163861217</v>
      </c>
    </row>
    <row r="38" spans="1:5" ht="15" customHeight="1" x14ac:dyDescent="0.25">
      <c r="B38" s="22" t="s">
        <v>34</v>
      </c>
      <c r="C38" s="37">
        <v>34.850634340712297</v>
      </c>
      <c r="D38" s="102"/>
      <c r="E38" s="103"/>
    </row>
    <row r="39" spans="1:5" ht="15" customHeight="1" x14ac:dyDescent="0.25">
      <c r="B39" s="22" t="s">
        <v>35</v>
      </c>
      <c r="C39" s="37">
        <v>47.805066681323197</v>
      </c>
      <c r="D39" s="102"/>
      <c r="E39" s="102"/>
    </row>
    <row r="40" spans="1:5" ht="15" customHeight="1" x14ac:dyDescent="0.25">
      <c r="B40" s="22" t="s">
        <v>36</v>
      </c>
      <c r="C40" s="104">
        <v>3.78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15.0309592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2.6819699999999998E-2</v>
      </c>
      <c r="D45" s="102"/>
    </row>
    <row r="46" spans="1:5" ht="15.75" customHeight="1" x14ac:dyDescent="0.25">
      <c r="B46" s="22" t="s">
        <v>41</v>
      </c>
      <c r="C46" s="98">
        <v>0.1403219</v>
      </c>
      <c r="D46" s="102"/>
    </row>
    <row r="47" spans="1:5" ht="15.75" customHeight="1" x14ac:dyDescent="0.25">
      <c r="B47" s="22" t="s">
        <v>42</v>
      </c>
      <c r="C47" s="98">
        <v>0.2195056</v>
      </c>
      <c r="D47" s="102"/>
      <c r="E47" s="103"/>
    </row>
    <row r="48" spans="1:5" ht="15" customHeight="1" x14ac:dyDescent="0.25">
      <c r="B48" s="22" t="s">
        <v>43</v>
      </c>
      <c r="C48" s="39">
        <v>0.61335279999999992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0.43557299999999988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0.11611162999999899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0.189643583125544</v>
      </c>
      <c r="C2" s="95">
        <v>0.95</v>
      </c>
      <c r="D2" s="96">
        <v>41.344716382817467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44.780896952439193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152.8244720010043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0.4123577087743282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14.30595882155956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14.30595882155956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14.30595882155956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14.30595882155956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14.30595882155956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14.30595882155956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0.60342059999999997</v>
      </c>
      <c r="C16" s="95">
        <v>0.95</v>
      </c>
      <c r="D16" s="96">
        <v>0.36222875550586459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0.38756666666666711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0.13747470000000001</v>
      </c>
      <c r="C18" s="95">
        <v>0.95</v>
      </c>
      <c r="D18" s="96">
        <v>3.6018813960183751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0.13747470000000001</v>
      </c>
      <c r="C19" s="95">
        <v>0.95</v>
      </c>
      <c r="D19" s="96">
        <v>3.6018813960183751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0.91485680000000003</v>
      </c>
      <c r="C21" s="95">
        <v>0.95</v>
      </c>
      <c r="D21" s="96">
        <v>3.2891827126957862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24.449881392318659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4.7315906611949723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0.68460573206167996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0.42889803647995001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20.620038143864829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0.16031411290168801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0.08</v>
      </c>
      <c r="C29" s="95">
        <v>0.95</v>
      </c>
      <c r="D29" s="96">
        <v>75.567719353052837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1.9462430741336609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0.73117819572095843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0.62813979387283292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0.66109909999999994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0.51899391798078198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0.47963672461366103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5.9989541244164926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0.201728789244707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0.14957728534936901</v>
      </c>
      <c r="C3" s="119">
        <f>frac_mam_1_5months * 2.6</f>
        <v>0.14957728534936901</v>
      </c>
      <c r="D3" s="119">
        <f>frac_mam_6_11months * 2.6</f>
        <v>0.27652905434370062</v>
      </c>
      <c r="E3" s="119">
        <f>frac_mam_12_23months * 2.6</f>
        <v>0.18621435016393667</v>
      </c>
      <c r="F3" s="119">
        <f>frac_mam_24_59months * 2.6</f>
        <v>0.10416490733623494</v>
      </c>
    </row>
    <row r="4" spans="1:6" ht="15.75" customHeight="1" x14ac:dyDescent="0.25">
      <c r="A4" s="4" t="s">
        <v>205</v>
      </c>
      <c r="B4" s="119">
        <f>frac_sam_1month * 2.6</f>
        <v>0.13057645931839937</v>
      </c>
      <c r="C4" s="119">
        <f>frac_sam_1_5months * 2.6</f>
        <v>0.13057645931839937</v>
      </c>
      <c r="D4" s="119">
        <f>frac_sam_6_11months * 2.6</f>
        <v>8.6348203569650617E-2</v>
      </c>
      <c r="E4" s="119">
        <f>frac_sam_12_23months * 2.6</f>
        <v>7.4713965505361524E-2</v>
      </c>
      <c r="F4" s="119">
        <f>frac_sam_24_59months * 2.6</f>
        <v>5.4445395246148137E-2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0.37</v>
      </c>
      <c r="E2" s="48">
        <f>food_insecure</f>
        <v>0.37</v>
      </c>
      <c r="F2" s="48">
        <f>food_insecure</f>
        <v>0.37</v>
      </c>
      <c r="G2" s="48">
        <f>food_insecure</f>
        <v>0.37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0.37</v>
      </c>
      <c r="F5" s="48">
        <f>food_insecure</f>
        <v>0.37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0.37</v>
      </c>
      <c r="F8" s="48">
        <f>food_insecure</f>
        <v>0.37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0.37</v>
      </c>
      <c r="F9" s="48">
        <f>food_insecure</f>
        <v>0.37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0.28299999999999997</v>
      </c>
      <c r="E10" s="48">
        <f>IF(ISBLANK(comm_deliv), frac_children_health_facility,1)</f>
        <v>0.28299999999999997</v>
      </c>
      <c r="F10" s="48">
        <f>IF(ISBLANK(comm_deliv), frac_children_health_facility,1)</f>
        <v>0.28299999999999997</v>
      </c>
      <c r="G10" s="48">
        <f>IF(ISBLANK(comm_deliv), frac_children_health_facility,1)</f>
        <v>0.28299999999999997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0.37</v>
      </c>
      <c r="I15" s="48">
        <f>food_insecure</f>
        <v>0.37</v>
      </c>
      <c r="J15" s="48">
        <f>food_insecure</f>
        <v>0.37</v>
      </c>
      <c r="K15" s="48">
        <f>food_insecure</f>
        <v>0.37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0.79</v>
      </c>
      <c r="I18" s="48">
        <f>frac_PW_health_facility</f>
        <v>0.79</v>
      </c>
      <c r="J18" s="48">
        <f>frac_PW_health_facility</f>
        <v>0.79</v>
      </c>
      <c r="K18" s="48">
        <f>frac_PW_health_facility</f>
        <v>0.79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0.61499999999999999</v>
      </c>
      <c r="M24" s="48">
        <f>famplan_unmet_need</f>
        <v>0.61499999999999999</v>
      </c>
      <c r="N24" s="48">
        <f>famplan_unmet_need</f>
        <v>0.61499999999999999</v>
      </c>
      <c r="O24" s="48">
        <f>famplan_unmet_need</f>
        <v>0.61499999999999999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0.38261094622884007</v>
      </c>
      <c r="M25" s="48">
        <f>(1-food_insecure)*(0.49)+food_insecure*(0.7)</f>
        <v>0.56769999999999998</v>
      </c>
      <c r="N25" s="48">
        <f>(1-food_insecure)*(0.49)+food_insecure*(0.7)</f>
        <v>0.56769999999999998</v>
      </c>
      <c r="O25" s="48">
        <f>(1-food_insecure)*(0.49)+food_insecure*(0.7)</f>
        <v>0.56769999999999998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0.16397611981236002</v>
      </c>
      <c r="M26" s="48">
        <f>(1-food_insecure)*(0.21)+food_insecure*(0.3)</f>
        <v>0.24330000000000002</v>
      </c>
      <c r="N26" s="48">
        <f>(1-food_insecure)*(0.21)+food_insecure*(0.3)</f>
        <v>0.24330000000000002</v>
      </c>
      <c r="O26" s="48">
        <f>(1-food_insecure)*(0.21)+food_insecure*(0.3)</f>
        <v>0.24330000000000002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0.12737972315880003</v>
      </c>
      <c r="M27" s="48">
        <f>(1-food_insecure)*(0.3)</f>
        <v>0.189</v>
      </c>
      <c r="N27" s="48">
        <f>(1-food_insecure)*(0.3)</f>
        <v>0.189</v>
      </c>
      <c r="O27" s="48">
        <f>(1-food_insecure)*(0.3)</f>
        <v>0.189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189459.15</v>
      </c>
      <c r="C2" s="41">
        <v>304000</v>
      </c>
      <c r="D2" s="41">
        <v>456000</v>
      </c>
      <c r="E2" s="41">
        <v>349000</v>
      </c>
      <c r="F2" s="41">
        <v>275000</v>
      </c>
      <c r="G2" s="105">
        <f t="shared" ref="G2:G11" si="0">C2+D2+E2+F2</f>
        <v>1384000</v>
      </c>
      <c r="H2" s="105">
        <f t="shared" ref="H2:H11" si="1">(B2 + stillbirth*B2/(1000-stillbirth))/(1-abortion)</f>
        <v>218579.95502224076</v>
      </c>
      <c r="I2" s="105">
        <f t="shared" ref="I2:I11" si="2">G2-H2</f>
        <v>1165420.0449777592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192936.128</v>
      </c>
      <c r="C3" s="106">
        <v>315000</v>
      </c>
      <c r="D3" s="106">
        <v>472000</v>
      </c>
      <c r="E3" s="106">
        <v>353000</v>
      </c>
      <c r="F3" s="106">
        <v>283000</v>
      </c>
      <c r="G3" s="105">
        <f t="shared" si="0"/>
        <v>1423000</v>
      </c>
      <c r="H3" s="105">
        <f t="shared" si="1"/>
        <v>222591.36167561865</v>
      </c>
      <c r="I3" s="105">
        <f t="shared" si="2"/>
        <v>1200408.6383243813</v>
      </c>
    </row>
    <row r="4" spans="1:9" ht="15.75" customHeight="1" x14ac:dyDescent="0.25">
      <c r="A4" s="7">
        <f t="shared" si="3"/>
        <v>2023</v>
      </c>
      <c r="B4" s="41">
        <v>196471.24200000009</v>
      </c>
      <c r="C4" s="106">
        <v>327000</v>
      </c>
      <c r="D4" s="106">
        <v>489000</v>
      </c>
      <c r="E4" s="106">
        <v>358000</v>
      </c>
      <c r="F4" s="106">
        <v>290000</v>
      </c>
      <c r="G4" s="105">
        <f t="shared" si="0"/>
        <v>1464000</v>
      </c>
      <c r="H4" s="105">
        <f t="shared" si="1"/>
        <v>226669.84011869473</v>
      </c>
      <c r="I4" s="105">
        <f t="shared" si="2"/>
        <v>1237330.1598813052</v>
      </c>
    </row>
    <row r="5" spans="1:9" ht="15.75" customHeight="1" x14ac:dyDescent="0.25">
      <c r="A5" s="7">
        <f t="shared" si="3"/>
        <v>2024</v>
      </c>
      <c r="B5" s="41">
        <v>199998.144</v>
      </c>
      <c r="C5" s="106">
        <v>339000</v>
      </c>
      <c r="D5" s="106">
        <v>508000</v>
      </c>
      <c r="E5" s="106">
        <v>364000</v>
      </c>
      <c r="F5" s="106">
        <v>297000</v>
      </c>
      <c r="G5" s="105">
        <f t="shared" si="0"/>
        <v>1508000</v>
      </c>
      <c r="H5" s="105">
        <f t="shared" si="1"/>
        <v>230738.8443369013</v>
      </c>
      <c r="I5" s="105">
        <f t="shared" si="2"/>
        <v>1277261.1556630987</v>
      </c>
    </row>
    <row r="6" spans="1:9" ht="15.75" customHeight="1" x14ac:dyDescent="0.25">
      <c r="A6" s="7">
        <f t="shared" si="3"/>
        <v>2025</v>
      </c>
      <c r="B6" s="41">
        <v>203610.065</v>
      </c>
      <c r="C6" s="106">
        <v>350000</v>
      </c>
      <c r="D6" s="106">
        <v>526000</v>
      </c>
      <c r="E6" s="106">
        <v>371000</v>
      </c>
      <c r="F6" s="106">
        <v>303000</v>
      </c>
      <c r="G6" s="105">
        <f t="shared" si="0"/>
        <v>1550000</v>
      </c>
      <c r="H6" s="105">
        <f t="shared" si="1"/>
        <v>234905.93539438726</v>
      </c>
      <c r="I6" s="105">
        <f t="shared" si="2"/>
        <v>1315094.0646056128</v>
      </c>
    </row>
    <row r="7" spans="1:9" ht="15.75" customHeight="1" x14ac:dyDescent="0.25">
      <c r="A7" s="7">
        <f t="shared" si="3"/>
        <v>2026</v>
      </c>
      <c r="B7" s="41">
        <v>207801.8</v>
      </c>
      <c r="C7" s="106">
        <v>360000</v>
      </c>
      <c r="D7" s="106">
        <v>547000</v>
      </c>
      <c r="E7" s="106">
        <v>379000</v>
      </c>
      <c r="F7" s="106">
        <v>309000</v>
      </c>
      <c r="G7" s="105">
        <f t="shared" si="0"/>
        <v>1595000</v>
      </c>
      <c r="H7" s="105">
        <f t="shared" si="1"/>
        <v>239741.96072103493</v>
      </c>
      <c r="I7" s="105">
        <f t="shared" si="2"/>
        <v>1355258.039278965</v>
      </c>
    </row>
    <row r="8" spans="1:9" ht="15.75" customHeight="1" x14ac:dyDescent="0.25">
      <c r="A8" s="7">
        <f t="shared" si="3"/>
        <v>2027</v>
      </c>
      <c r="B8" s="41">
        <v>212067.99299999999</v>
      </c>
      <c r="C8" s="106">
        <v>370000</v>
      </c>
      <c r="D8" s="106">
        <v>568000</v>
      </c>
      <c r="E8" s="106">
        <v>389000</v>
      </c>
      <c r="F8" s="106">
        <v>314000</v>
      </c>
      <c r="G8" s="105">
        <f t="shared" si="0"/>
        <v>1641000</v>
      </c>
      <c r="H8" s="105">
        <f t="shared" si="1"/>
        <v>244663.88860921666</v>
      </c>
      <c r="I8" s="105">
        <f t="shared" si="2"/>
        <v>1396336.1113907835</v>
      </c>
    </row>
    <row r="9" spans="1:9" ht="15.75" customHeight="1" x14ac:dyDescent="0.25">
      <c r="A9" s="7">
        <f t="shared" si="3"/>
        <v>2028</v>
      </c>
      <c r="B9" s="41">
        <v>216406.80799999999</v>
      </c>
      <c r="C9" s="106">
        <v>379000</v>
      </c>
      <c r="D9" s="106">
        <v>590000</v>
      </c>
      <c r="E9" s="106">
        <v>400000</v>
      </c>
      <c r="F9" s="106">
        <v>319000</v>
      </c>
      <c r="G9" s="105">
        <f t="shared" si="0"/>
        <v>1688000</v>
      </c>
      <c r="H9" s="105">
        <f t="shared" si="1"/>
        <v>249669.60085668438</v>
      </c>
      <c r="I9" s="105">
        <f t="shared" si="2"/>
        <v>1438330.3991433156</v>
      </c>
    </row>
    <row r="10" spans="1:9" ht="15.75" customHeight="1" x14ac:dyDescent="0.25">
      <c r="A10" s="7">
        <f t="shared" si="3"/>
        <v>2029</v>
      </c>
      <c r="B10" s="41">
        <v>220785.478</v>
      </c>
      <c r="C10" s="106">
        <v>387000</v>
      </c>
      <c r="D10" s="106">
        <v>611000</v>
      </c>
      <c r="E10" s="106">
        <v>413000</v>
      </c>
      <c r="F10" s="106">
        <v>324000</v>
      </c>
      <c r="G10" s="105">
        <f t="shared" si="0"/>
        <v>1735000</v>
      </c>
      <c r="H10" s="105">
        <f t="shared" si="1"/>
        <v>254721.29401406017</v>
      </c>
      <c r="I10" s="105">
        <f t="shared" si="2"/>
        <v>1480278.7059859398</v>
      </c>
    </row>
    <row r="11" spans="1:9" ht="15.75" customHeight="1" x14ac:dyDescent="0.25">
      <c r="A11" s="7">
        <f t="shared" si="3"/>
        <v>2030</v>
      </c>
      <c r="B11" s="41">
        <v>225264.182</v>
      </c>
      <c r="C11" s="106">
        <v>394000</v>
      </c>
      <c r="D11" s="106">
        <v>633000</v>
      </c>
      <c r="E11" s="106">
        <v>427000</v>
      </c>
      <c r="F11" s="106">
        <v>328000</v>
      </c>
      <c r="G11" s="105">
        <f t="shared" si="0"/>
        <v>1782000</v>
      </c>
      <c r="H11" s="105">
        <f t="shared" si="1"/>
        <v>259888.39689021016</v>
      </c>
      <c r="I11" s="105">
        <f t="shared" si="2"/>
        <v>1522111.6031097898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3.800673840704291E-3</v>
      </c>
    </row>
    <row r="4" spans="1:8" ht="15.75" customHeight="1" x14ac:dyDescent="0.25">
      <c r="B4" s="13" t="s">
        <v>69</v>
      </c>
      <c r="C4" s="108">
        <v>0.14349099482569891</v>
      </c>
    </row>
    <row r="5" spans="1:8" ht="15.75" customHeight="1" x14ac:dyDescent="0.25">
      <c r="B5" s="13" t="s">
        <v>70</v>
      </c>
      <c r="C5" s="108">
        <v>6.3696116829129554E-2</v>
      </c>
    </row>
    <row r="6" spans="1:8" ht="15.75" customHeight="1" x14ac:dyDescent="0.25">
      <c r="B6" s="13" t="s">
        <v>71</v>
      </c>
      <c r="C6" s="108">
        <v>0.25842709616429771</v>
      </c>
    </row>
    <row r="7" spans="1:8" ht="15.75" customHeight="1" x14ac:dyDescent="0.25">
      <c r="B7" s="13" t="s">
        <v>72</v>
      </c>
      <c r="C7" s="108">
        <v>0.33921483857052681</v>
      </c>
    </row>
    <row r="8" spans="1:8" ht="15.75" customHeight="1" x14ac:dyDescent="0.25">
      <c r="B8" s="13" t="s">
        <v>73</v>
      </c>
      <c r="C8" s="108">
        <v>4.8072280477764653E-3</v>
      </c>
    </row>
    <row r="9" spans="1:8" ht="15.75" customHeight="1" x14ac:dyDescent="0.25">
      <c r="B9" s="13" t="s">
        <v>74</v>
      </c>
      <c r="C9" s="108">
        <v>0.1189611598406948</v>
      </c>
    </row>
    <row r="10" spans="1:8" ht="15.75" customHeight="1" x14ac:dyDescent="0.25">
      <c r="B10" s="13" t="s">
        <v>75</v>
      </c>
      <c r="C10" s="108">
        <v>6.7601891881171647E-2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8.4322260803603791E-2</v>
      </c>
      <c r="D14" s="107">
        <v>8.4322260803603791E-2</v>
      </c>
      <c r="E14" s="107">
        <v>8.4322260803603791E-2</v>
      </c>
      <c r="F14" s="107">
        <v>8.4322260803603791E-2</v>
      </c>
    </row>
    <row r="15" spans="1:8" ht="15.75" customHeight="1" x14ac:dyDescent="0.25">
      <c r="B15" s="13" t="s">
        <v>82</v>
      </c>
      <c r="C15" s="108">
        <v>0.14041196526485339</v>
      </c>
      <c r="D15" s="108">
        <v>0.14041196526485339</v>
      </c>
      <c r="E15" s="108">
        <v>0.14041196526485339</v>
      </c>
      <c r="F15" s="108">
        <v>0.14041196526485339</v>
      </c>
    </row>
    <row r="16" spans="1:8" ht="15.75" customHeight="1" x14ac:dyDescent="0.25">
      <c r="B16" s="13" t="s">
        <v>83</v>
      </c>
      <c r="C16" s="108">
        <v>1.319847358296228E-2</v>
      </c>
      <c r="D16" s="108">
        <v>1.319847358296228E-2</v>
      </c>
      <c r="E16" s="108">
        <v>1.319847358296228E-2</v>
      </c>
      <c r="F16" s="108">
        <v>1.319847358296228E-2</v>
      </c>
    </row>
    <row r="17" spans="1:8" ht="15.75" customHeight="1" x14ac:dyDescent="0.25">
      <c r="B17" s="13" t="s">
        <v>84</v>
      </c>
      <c r="C17" s="108">
        <v>9.4590419025539732E-2</v>
      </c>
      <c r="D17" s="108">
        <v>9.4590419025539732E-2</v>
      </c>
      <c r="E17" s="108">
        <v>9.4590419025539732E-2</v>
      </c>
      <c r="F17" s="108">
        <v>9.4590419025539732E-2</v>
      </c>
    </row>
    <row r="18" spans="1:8" ht="15.75" customHeight="1" x14ac:dyDescent="0.25">
      <c r="B18" s="13" t="s">
        <v>85</v>
      </c>
      <c r="C18" s="108">
        <v>0.1012190249261868</v>
      </c>
      <c r="D18" s="108">
        <v>0.1012190249261868</v>
      </c>
      <c r="E18" s="108">
        <v>0.1012190249261868</v>
      </c>
      <c r="F18" s="108">
        <v>0.1012190249261868</v>
      </c>
    </row>
    <row r="19" spans="1:8" ht="15.75" customHeight="1" x14ac:dyDescent="0.25">
      <c r="B19" s="13" t="s">
        <v>86</v>
      </c>
      <c r="C19" s="108">
        <v>2.1793279444211552E-2</v>
      </c>
      <c r="D19" s="108">
        <v>2.1793279444211552E-2</v>
      </c>
      <c r="E19" s="108">
        <v>2.1793279444211552E-2</v>
      </c>
      <c r="F19" s="108">
        <v>2.1793279444211552E-2</v>
      </c>
    </row>
    <row r="20" spans="1:8" ht="15.75" customHeight="1" x14ac:dyDescent="0.25">
      <c r="B20" s="13" t="s">
        <v>87</v>
      </c>
      <c r="C20" s="108">
        <v>0.23943322256533159</v>
      </c>
      <c r="D20" s="108">
        <v>0.23943322256533159</v>
      </c>
      <c r="E20" s="108">
        <v>0.23943322256533159</v>
      </c>
      <c r="F20" s="108">
        <v>0.23943322256533159</v>
      </c>
    </row>
    <row r="21" spans="1:8" ht="15.75" customHeight="1" x14ac:dyDescent="0.25">
      <c r="B21" s="13" t="s">
        <v>88</v>
      </c>
      <c r="C21" s="108">
        <v>7.1914110405076614E-2</v>
      </c>
      <c r="D21" s="108">
        <v>7.1914110405076614E-2</v>
      </c>
      <c r="E21" s="108">
        <v>7.1914110405076614E-2</v>
      </c>
      <c r="F21" s="108">
        <v>7.1914110405076614E-2</v>
      </c>
    </row>
    <row r="22" spans="1:8" ht="15.75" customHeight="1" x14ac:dyDescent="0.25">
      <c r="B22" s="13" t="s">
        <v>89</v>
      </c>
      <c r="C22" s="108">
        <v>0.23311724398223441</v>
      </c>
      <c r="D22" s="108">
        <v>0.23311724398223441</v>
      </c>
      <c r="E22" s="108">
        <v>0.23311724398223441</v>
      </c>
      <c r="F22" s="108">
        <v>0.23311724398223441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8.7242721000000009E-2</v>
      </c>
    </row>
    <row r="27" spans="1:8" ht="15.75" customHeight="1" x14ac:dyDescent="0.25">
      <c r="B27" s="13" t="s">
        <v>92</v>
      </c>
      <c r="C27" s="108">
        <v>8.310329E-3</v>
      </c>
    </row>
    <row r="28" spans="1:8" ht="15.75" customHeight="1" x14ac:dyDescent="0.25">
      <c r="B28" s="13" t="s">
        <v>93</v>
      </c>
      <c r="C28" s="108">
        <v>0.15469581399999999</v>
      </c>
    </row>
    <row r="29" spans="1:8" ht="15.75" customHeight="1" x14ac:dyDescent="0.25">
      <c r="B29" s="13" t="s">
        <v>94</v>
      </c>
      <c r="C29" s="108">
        <v>0.16579052899999999</v>
      </c>
    </row>
    <row r="30" spans="1:8" ht="15.75" customHeight="1" x14ac:dyDescent="0.25">
      <c r="B30" s="13" t="s">
        <v>95</v>
      </c>
      <c r="C30" s="108">
        <v>0.104526494</v>
      </c>
    </row>
    <row r="31" spans="1:8" ht="15.75" customHeight="1" x14ac:dyDescent="0.25">
      <c r="B31" s="13" t="s">
        <v>96</v>
      </c>
      <c r="C31" s="108">
        <v>0.110420331</v>
      </c>
    </row>
    <row r="32" spans="1:8" ht="15.75" customHeight="1" x14ac:dyDescent="0.25">
      <c r="B32" s="13" t="s">
        <v>97</v>
      </c>
      <c r="C32" s="108">
        <v>1.8469151999999999E-2</v>
      </c>
    </row>
    <row r="33" spans="2:3" ht="15.75" customHeight="1" x14ac:dyDescent="0.25">
      <c r="B33" s="13" t="s">
        <v>98</v>
      </c>
      <c r="C33" s="108">
        <v>8.2794389999999995E-2</v>
      </c>
    </row>
    <row r="34" spans="2:3" ht="15.75" customHeight="1" x14ac:dyDescent="0.25">
      <c r="B34" s="13" t="s">
        <v>99</v>
      </c>
      <c r="C34" s="108">
        <v>0.267750241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0.48270859934186405</v>
      </c>
      <c r="D2" s="109">
        <f>IFERROR(1-_xlfn.NORM.DIST(_xlfn.NORM.INV(SUM(D4:D5), 0, 1) + 1, 0, 1, TRUE), "")</f>
        <v>0.48270859934186405</v>
      </c>
      <c r="E2" s="109">
        <f>IFERROR(1-_xlfn.NORM.DIST(_xlfn.NORM.INV(SUM(E4:E5), 0, 1) + 1, 0, 1, TRUE), "")</f>
        <v>0.49805566333496643</v>
      </c>
      <c r="F2" s="109">
        <f>IFERROR(1-_xlfn.NORM.DIST(_xlfn.NORM.INV(SUM(F4:F5), 0, 1) + 1, 0, 1, TRUE), "")</f>
        <v>0.36750166842945753</v>
      </c>
      <c r="G2" s="109">
        <f>IFERROR(1-_xlfn.NORM.DIST(_xlfn.NORM.INV(SUM(G4:G5), 0, 1) + 1, 0, 1, TRUE), "")</f>
        <v>0.41458124836563004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0.34791773937845755</v>
      </c>
      <c r="D3" s="109">
        <f>IFERROR(_xlfn.NORM.DIST(_xlfn.NORM.INV(SUM(D4:D5), 0, 1) + 1, 0, 1, TRUE) - SUM(D4:D5), "")</f>
        <v>0.34791773937845755</v>
      </c>
      <c r="E3" s="109">
        <f>IFERROR(_xlfn.NORM.DIST(_xlfn.NORM.INV(SUM(E4:E5), 0, 1) + 1, 0, 1, TRUE) - SUM(E4:E5), "")</f>
        <v>0.34210690445935654</v>
      </c>
      <c r="F3" s="109">
        <f>IFERROR(_xlfn.NORM.DIST(_xlfn.NORM.INV(SUM(F4:F5), 0, 1) + 1, 0, 1, TRUE) - SUM(F4:F5), "")</f>
        <v>0.37835966815940159</v>
      </c>
      <c r="G3" s="109">
        <f>IFERROR(_xlfn.NORM.DIST(_xlfn.NORM.INV(SUM(G4:G5), 0, 1) + 1, 0, 1, TRUE) - SUM(G4:G5), "")</f>
        <v>0.36896446178079695</v>
      </c>
    </row>
    <row r="4" spans="1:15" ht="15.75" customHeight="1" x14ac:dyDescent="0.25">
      <c r="B4" s="7" t="s">
        <v>104</v>
      </c>
      <c r="C4" s="98">
        <v>8.6367242038250011E-2</v>
      </c>
      <c r="D4" s="110">
        <v>8.6367242038250011E-2</v>
      </c>
      <c r="E4" s="110">
        <v>9.8844923079013811E-2</v>
      </c>
      <c r="F4" s="110">
        <v>0.15995627641677901</v>
      </c>
      <c r="G4" s="110">
        <v>0.13361462950706501</v>
      </c>
    </row>
    <row r="5" spans="1:15" ht="15.75" customHeight="1" x14ac:dyDescent="0.25">
      <c r="B5" s="7" t="s">
        <v>105</v>
      </c>
      <c r="C5" s="98">
        <v>8.3006419241428389E-2</v>
      </c>
      <c r="D5" s="110">
        <v>8.3006419241428389E-2</v>
      </c>
      <c r="E5" s="110">
        <v>6.0992509126663201E-2</v>
      </c>
      <c r="F5" s="110">
        <v>9.4182386994361891E-2</v>
      </c>
      <c r="G5" s="110">
        <v>8.2839660346508012E-2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0.59428247674842627</v>
      </c>
      <c r="D8" s="109">
        <f>IFERROR(1-_xlfn.NORM.DIST(_xlfn.NORM.INV(SUM(D10:D11), 0, 1) + 1, 0, 1, TRUE), "")</f>
        <v>0.59428247674842627</v>
      </c>
      <c r="E8" s="109">
        <f>IFERROR(1-_xlfn.NORM.DIST(_xlfn.NORM.INV(SUM(E10:E11), 0, 1) + 1, 0, 1, TRUE), "")</f>
        <v>0.53278061170259305</v>
      </c>
      <c r="F8" s="109">
        <f>IFERROR(1-_xlfn.NORM.DIST(_xlfn.NORM.INV(SUM(F10:F11), 0, 1) + 1, 0, 1, TRUE), "")</f>
        <v>0.61007700858871272</v>
      </c>
      <c r="G8" s="109">
        <f>IFERROR(1-_xlfn.NORM.DIST(_xlfn.NORM.INV(SUM(G10:G11), 0, 1) + 1, 0, 1, TRUE), "")</f>
        <v>0.70760459332606318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0.29796608299473981</v>
      </c>
      <c r="D9" s="109">
        <f>IFERROR(_xlfn.NORM.DIST(_xlfn.NORM.INV(SUM(D10:D11), 0, 1) + 1, 0, 1, TRUE) - SUM(D10:D11), "")</f>
        <v>0.29796608299473981</v>
      </c>
      <c r="E9" s="109">
        <f>IFERROR(_xlfn.NORM.DIST(_xlfn.NORM.INV(SUM(E10:E11), 0, 1) + 1, 0, 1, TRUE) - SUM(E10:E11), "")</f>
        <v>0.32765121217688725</v>
      </c>
      <c r="F9" s="109">
        <f>IFERROR(_xlfn.NORM.DIST(_xlfn.NORM.INV(SUM(F10:F11), 0, 1) + 1, 0, 1, TRUE) - SUM(F10:F11), "")</f>
        <v>0.28956594692309567</v>
      </c>
      <c r="G9" s="109">
        <f>IFERROR(_xlfn.NORM.DIST(_xlfn.NORM.INV(SUM(G10:G11), 0, 1) + 1, 0, 1, TRUE) - SUM(G10:G11), "")</f>
        <v>0.23139144414225102</v>
      </c>
    </row>
    <row r="10" spans="1:15" ht="15.75" customHeight="1" x14ac:dyDescent="0.25">
      <c r="B10" s="7" t="s">
        <v>109</v>
      </c>
      <c r="C10" s="98">
        <v>5.7529725134372697E-2</v>
      </c>
      <c r="D10" s="110">
        <v>5.7529725134372697E-2</v>
      </c>
      <c r="E10" s="110">
        <v>0.106357328593731</v>
      </c>
      <c r="F10" s="110">
        <v>7.1620903909206404E-2</v>
      </c>
      <c r="G10" s="110">
        <v>4.0063425898551899E-2</v>
      </c>
    </row>
    <row r="11" spans="1:15" ht="15.75" customHeight="1" x14ac:dyDescent="0.25">
      <c r="B11" s="7" t="s">
        <v>110</v>
      </c>
      <c r="C11" s="98">
        <v>5.0221715122461298E-2</v>
      </c>
      <c r="D11" s="110">
        <v>5.0221715122461298E-2</v>
      </c>
      <c r="E11" s="110">
        <v>3.3210847526788698E-2</v>
      </c>
      <c r="F11" s="110">
        <v>2.87361405789852E-2</v>
      </c>
      <c r="G11" s="110">
        <v>2.0940536633133899E-2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0.79055180075000009</v>
      </c>
      <c r="D14" s="112">
        <v>0.79020438761099998</v>
      </c>
      <c r="E14" s="112">
        <v>0.79020438761099998</v>
      </c>
      <c r="F14" s="112">
        <v>0.561116893728</v>
      </c>
      <c r="G14" s="112">
        <v>0.561116893728</v>
      </c>
      <c r="H14" s="98">
        <v>0.57200000000000006</v>
      </c>
      <c r="I14" s="113">
        <v>0.57200000000000006</v>
      </c>
      <c r="J14" s="113">
        <v>0.57200000000000006</v>
      </c>
      <c r="K14" s="113">
        <v>0.57200000000000006</v>
      </c>
      <c r="L14" s="98">
        <v>0.51300000000000001</v>
      </c>
      <c r="M14" s="113">
        <v>0.51300000000000001</v>
      </c>
      <c r="N14" s="113">
        <v>0.51300000000000001</v>
      </c>
      <c r="O14" s="113">
        <v>0.51300000000000001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0.34434301950807972</v>
      </c>
      <c r="D15" s="109">
        <f t="shared" si="0"/>
        <v>0.344191695724886</v>
      </c>
      <c r="E15" s="109">
        <f t="shared" si="0"/>
        <v>0.344191695724886</v>
      </c>
      <c r="F15" s="109">
        <f t="shared" si="0"/>
        <v>0.24440736875178606</v>
      </c>
      <c r="G15" s="109">
        <f t="shared" si="0"/>
        <v>0.24440736875178606</v>
      </c>
      <c r="H15" s="109">
        <f t="shared" si="0"/>
        <v>0.24914775599999997</v>
      </c>
      <c r="I15" s="109">
        <f t="shared" si="0"/>
        <v>0.24914775599999997</v>
      </c>
      <c r="J15" s="109">
        <f t="shared" si="0"/>
        <v>0.24914775599999997</v>
      </c>
      <c r="K15" s="109">
        <f t="shared" si="0"/>
        <v>0.24914775599999997</v>
      </c>
      <c r="L15" s="109">
        <f t="shared" si="0"/>
        <v>0.22344894899999995</v>
      </c>
      <c r="M15" s="109">
        <f t="shared" si="0"/>
        <v>0.22344894899999995</v>
      </c>
      <c r="N15" s="109">
        <f t="shared" si="0"/>
        <v>0.22344894899999995</v>
      </c>
      <c r="O15" s="109">
        <f t="shared" si="0"/>
        <v>0.22344894899999995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0.55745989084243808</v>
      </c>
      <c r="D2" s="110">
        <v>0.31738060000000001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0.28768739104270902</v>
      </c>
      <c r="D3" s="110">
        <v>0.29307539999999999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0.151654973626137</v>
      </c>
      <c r="D4" s="110">
        <v>0.36726730000000002</v>
      </c>
      <c r="E4" s="110">
        <v>0.90440189838409391</v>
      </c>
      <c r="F4" s="110">
        <v>0.323288083076477</v>
      </c>
      <c r="G4" s="110">
        <v>0</v>
      </c>
    </row>
    <row r="5" spans="1:7" x14ac:dyDescent="0.25">
      <c r="B5" s="80" t="s">
        <v>122</v>
      </c>
      <c r="C5" s="109">
        <v>3.1977444887158401E-3</v>
      </c>
      <c r="D5" s="109">
        <v>2.2276699999999899E-2</v>
      </c>
      <c r="E5" s="109">
        <v>9.5598101615906039E-2</v>
      </c>
      <c r="F5" s="109">
        <v>0.67671191692352295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2022-02-21T22:33:20Z</dcterms:modified>
</cp:coreProperties>
</file>