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2B1C7B30-FB19-42A4-BB1C-1067E6284AED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I39" i="2"/>
  <c r="H39" i="2"/>
  <c r="G39" i="2"/>
  <c r="A39" i="2"/>
  <c r="H38" i="2"/>
  <c r="I38" i="2" s="1"/>
  <c r="G38" i="2"/>
  <c r="A38" i="2"/>
  <c r="A37" i="2"/>
  <c r="A35" i="2"/>
  <c r="A34" i="2"/>
  <c r="A33" i="2"/>
  <c r="A32" i="2"/>
  <c r="A31" i="2"/>
  <c r="A30" i="2"/>
  <c r="A29" i="2"/>
  <c r="A27" i="2"/>
  <c r="A26" i="2"/>
  <c r="A25" i="2"/>
  <c r="A24" i="2"/>
  <c r="A23" i="2"/>
  <c r="A22" i="2"/>
  <c r="A21" i="2"/>
  <c r="A19" i="2"/>
  <c r="A18" i="2"/>
  <c r="A17" i="2"/>
  <c r="A16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<sst xmlns="http://schemas.openxmlformats.org/spreadsheetml/2006/main" count="2092" uniqueCount="341">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</sst>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11469.74291992189</v>
      </c>
    </row>
    <row r="8" spans="1:3" ht="15" customHeight="1" x14ac:dyDescent="0.25">
      <c r="B8" s="7" t="s">
        <v>8</v>
      </c>
      <c r="C8" s="38">
        <v>4.7E-2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0.81211067199706999</v>
      </c>
    </row>
    <row r="11" spans="1:3" ht="15" customHeight="1" x14ac:dyDescent="0.25">
      <c r="B11" s="7" t="s">
        <v>11</v>
      </c>
      <c r="C11" s="98">
        <v>0.90300000000000002</v>
      </c>
    </row>
    <row r="12" spans="1:3" ht="15" customHeight="1" x14ac:dyDescent="0.25">
      <c r="B12" s="7" t="s">
        <v>12</v>
      </c>
      <c r="C12" s="98">
        <v>0.72</v>
      </c>
    </row>
    <row r="13" spans="1:3" ht="15" customHeight="1" x14ac:dyDescent="0.25">
      <c r="B13" s="7" t="s">
        <v>13</v>
      </c>
      <c r="C13" s="98">
        <v>0.27600000000000002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0.14169999999999999</v>
      </c>
    </row>
    <row r="24" spans="1:3" ht="15" customHeight="1" x14ac:dyDescent="0.25">
      <c r="B24" s="10" t="s">
        <v>22</v>
      </c>
      <c r="C24" s="98">
        <v>0.49370000000000003</v>
      </c>
    </row>
    <row r="25" spans="1:3" ht="15" customHeight="1" x14ac:dyDescent="0.25">
      <c r="B25" s="10" t="s">
        <v>23</v>
      </c>
      <c r="C25" s="98">
        <v>0.31890000000000002</v>
      </c>
    </row>
    <row r="26" spans="1:3" ht="15" customHeight="1" x14ac:dyDescent="0.25">
      <c r="B26" s="10" t="s">
        <v>24</v>
      </c>
      <c r="C26" s="98">
        <v>4.5699999999999998E-2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0.35675533525383901</v>
      </c>
    </row>
    <row r="30" spans="1:3" ht="14.25" customHeight="1" x14ac:dyDescent="0.25">
      <c r="B30" s="16" t="s">
        <v>27</v>
      </c>
      <c r="C30" s="99">
        <v>6.5910586704521698E-2</v>
      </c>
    </row>
    <row r="31" spans="1:3" ht="14.25" customHeight="1" x14ac:dyDescent="0.25">
      <c r="B31" s="16" t="s">
        <v>28</v>
      </c>
      <c r="C31" s="99">
        <v>9.262041217609189E-2</v>
      </c>
    </row>
    <row r="32" spans="1:3" ht="14.25" customHeight="1" x14ac:dyDescent="0.25">
      <c r="B32" s="16" t="s">
        <v>29</v>
      </c>
      <c r="C32" s="99">
        <v>0.48471366586554798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12.740112099436899</v>
      </c>
    </row>
    <row r="38" spans="1:5" ht="15" customHeight="1" x14ac:dyDescent="0.25">
      <c r="B38" s="22" t="s">
        <v>34</v>
      </c>
      <c r="C38" s="37">
        <v>20.013846672465299</v>
      </c>
      <c r="D38" s="102"/>
      <c r="E38" s="103"/>
    </row>
    <row r="39" spans="1:5" ht="15" customHeight="1" x14ac:dyDescent="0.25">
      <c r="B39" s="22" t="s">
        <v>35</v>
      </c>
      <c r="C39" s="37">
        <v>22.328003022965699</v>
      </c>
      <c r="D39" s="102"/>
      <c r="E39" s="102"/>
    </row>
    <row r="40" spans="1:5" ht="15" customHeight="1" x14ac:dyDescent="0.25">
      <c r="B40" s="22" t="s">
        <v>36</v>
      </c>
      <c r="C40" s="104">
        <v>1.17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11.184526630000001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2.0190099999999999E-2</v>
      </c>
      <c r="D45" s="102"/>
    </row>
    <row r="46" spans="1:5" ht="15.75" customHeight="1" x14ac:dyDescent="0.25">
      <c r="B46" s="22" t="s">
        <v>41</v>
      </c>
      <c r="C46" s="98">
        <v>9.1186399999999987E-2</v>
      </c>
      <c r="D46" s="102"/>
    </row>
    <row r="47" spans="1:5" ht="15.75" customHeight="1" x14ac:dyDescent="0.25">
      <c r="B47" s="22" t="s">
        <v>42</v>
      </c>
      <c r="C47" s="98">
        <v>0.1337083</v>
      </c>
      <c r="D47" s="102"/>
      <c r="E47" s="103"/>
    </row>
    <row r="48" spans="1:5" ht="15" customHeight="1" x14ac:dyDescent="0.25">
      <c r="B48" s="22" t="s">
        <v>43</v>
      </c>
      <c r="C48" s="39">
        <v>0.7549151999999999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0.54077500000000001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0.21692764317660301</v>
      </c>
      <c r="C2" s="95">
        <v>0.95</v>
      </c>
      <c r="D2" s="96">
        <v>91.330267740197584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40.626528785920193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936.48215246114307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2.791024751973453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13.758828229716091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13.758828229716091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13.758828229716091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13.758828229716091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13.758828229716091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13.758828229716091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1.465594029611444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0.38806249999999998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21.432133639931681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21.432133639931681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</v>
      </c>
      <c r="C21" s="95">
        <v>0.95</v>
      </c>
      <c r="D21" s="96">
        <v>27.58396231596782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24.134826347321969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4.7459931534262978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19.155143804923071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189.65223389589579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0.76529144671086591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3.2236445106369032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0.26580414175987199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0.95996349762789701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0.87201962128676602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3.73761277259677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0.88352908609115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0</v>
      </c>
      <c r="C3" s="119">
        <f>frac_mam_1_5months * 2.6</f>
        <v>0</v>
      </c>
      <c r="D3" s="119">
        <f>frac_mam_6_11months * 2.6</f>
        <v>0.16789871800000003</v>
      </c>
      <c r="E3" s="119">
        <f>frac_mam_12_23months * 2.6</f>
        <v>7.1912456200000002E-2</v>
      </c>
      <c r="F3" s="119">
        <f>frac_mam_24_59months * 2.6</f>
        <v>5.48676518E-2</v>
      </c>
    </row>
    <row r="4" spans="1:6" ht="15.75" customHeight="1" x14ac:dyDescent="0.25">
      <c r="A4" s="4" t="s">
        <v>205</v>
      </c>
      <c r="B4" s="119">
        <f>frac_sam_1month * 2.6</f>
        <v>0</v>
      </c>
      <c r="C4" s="119">
        <f>frac_sam_1_5months * 2.6</f>
        <v>0</v>
      </c>
      <c r="D4" s="119">
        <f>frac_sam_6_11months * 2.6</f>
        <v>0</v>
      </c>
      <c r="E4" s="119">
        <f>frac_sam_12_23months * 2.6</f>
        <v>0</v>
      </c>
      <c r="F4" s="119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4.7E-2</v>
      </c>
      <c r="E2" s="48">
        <f>food_insecure</f>
        <v>4.7E-2</v>
      </c>
      <c r="F2" s="48">
        <f>food_insecure</f>
        <v>4.7E-2</v>
      </c>
      <c r="G2" s="48">
        <f>food_insecure</f>
        <v>4.7E-2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4.7E-2</v>
      </c>
      <c r="F5" s="48">
        <f>food_insecure</f>
        <v>4.7E-2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4.7E-2</v>
      </c>
      <c r="F8" s="48">
        <f>food_insecure</f>
        <v>4.7E-2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4.7E-2</v>
      </c>
      <c r="F9" s="48">
        <f>food_insecure</f>
        <v>4.7E-2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0.72</v>
      </c>
      <c r="E10" s="48">
        <f>IF(ISBLANK(comm_deliv), frac_children_health_facility,1)</f>
        <v>0.72</v>
      </c>
      <c r="F10" s="48">
        <f>IF(ISBLANK(comm_deliv), frac_children_health_facility,1)</f>
        <v>0.72</v>
      </c>
      <c r="G10" s="48">
        <f>IF(ISBLANK(comm_deliv), frac_children_health_facility,1)</f>
        <v>0.72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4.7E-2</v>
      </c>
      <c r="I15" s="48">
        <f>food_insecure</f>
        <v>4.7E-2</v>
      </c>
      <c r="J15" s="48">
        <f>food_insecure</f>
        <v>4.7E-2</v>
      </c>
      <c r="K15" s="48">
        <f>food_insecure</f>
        <v>4.7E-2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0.90300000000000002</v>
      </c>
      <c r="I18" s="48">
        <f>frac_PW_health_facility</f>
        <v>0.90300000000000002</v>
      </c>
      <c r="J18" s="48">
        <f>frac_PW_health_facility</f>
        <v>0.90300000000000002</v>
      </c>
      <c r="K18" s="48">
        <f>frac_PW_health_facility</f>
        <v>0.90300000000000002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0.27600000000000002</v>
      </c>
      <c r="M24" s="48">
        <f>famplan_unmet_need</f>
        <v>0.27600000000000002</v>
      </c>
      <c r="N24" s="48">
        <f>famplan_unmet_need</f>
        <v>0.27600000000000002</v>
      </c>
      <c r="O24" s="48">
        <f>famplan_unmet_need</f>
        <v>0.27600000000000002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9.3920238388824628E-2</v>
      </c>
      <c r="M25" s="48">
        <f>(1-food_insecure)*(0.49)+food_insecure*(0.7)</f>
        <v>0.49986999999999998</v>
      </c>
      <c r="N25" s="48">
        <f>(1-food_insecure)*(0.49)+food_insecure*(0.7)</f>
        <v>0.49986999999999998</v>
      </c>
      <c r="O25" s="48">
        <f>(1-food_insecure)*(0.49)+food_insecure*(0.7)</f>
        <v>0.49986999999999998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4.0251530738067691E-2</v>
      </c>
      <c r="M26" s="48">
        <f>(1-food_insecure)*(0.21)+food_insecure*(0.3)</f>
        <v>0.21422999999999998</v>
      </c>
      <c r="N26" s="48">
        <f>(1-food_insecure)*(0.21)+food_insecure*(0.3)</f>
        <v>0.21422999999999998</v>
      </c>
      <c r="O26" s="48">
        <f>(1-food_insecure)*(0.21)+food_insecure*(0.3)</f>
        <v>0.21422999999999998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5.3717558876037685E-2</v>
      </c>
      <c r="M27" s="48">
        <f>(1-food_insecure)*(0.3)</f>
        <v>0.28589999999999999</v>
      </c>
      <c r="N27" s="48">
        <f>(1-food_insecure)*(0.3)</f>
        <v>0.28589999999999999</v>
      </c>
      <c r="O27" s="48">
        <f>(1-food_insecure)*(0.3)</f>
        <v>0.28589999999999999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0.81211067199706999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2073.1984000000002</v>
      </c>
      <c r="C2" s="41">
        <v>6400</v>
      </c>
      <c r="D2" s="41">
        <v>15500</v>
      </c>
      <c r="E2" s="41">
        <v>8300</v>
      </c>
      <c r="F2" s="41">
        <v>7000</v>
      </c>
      <c r="G2" s="105">
        <f t="shared" ref="G2:G11" si="0">C2+D2+E2+F2</f>
        <v>37200</v>
      </c>
      <c r="H2" s="105">
        <f t="shared" ref="H2:H11" si="1">(B2 + stillbirth*B2/(1000-stillbirth))/(1-abortion)</f>
        <v>2382.5550228275279</v>
      </c>
      <c r="I2" s="105">
        <f t="shared" ref="I2:I11" si="2">G2-H2</f>
        <v>34817.444977172476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2055.8951999999999</v>
      </c>
      <c r="C3" s="106">
        <v>6100</v>
      </c>
      <c r="D3" s="106">
        <v>15300</v>
      </c>
      <c r="E3" s="106">
        <v>8300</v>
      </c>
      <c r="F3" s="106">
        <v>7200</v>
      </c>
      <c r="G3" s="105">
        <f t="shared" si="0"/>
        <v>36900</v>
      </c>
      <c r="H3" s="105">
        <f t="shared" si="1"/>
        <v>2362.6698897544024</v>
      </c>
      <c r="I3" s="105">
        <f t="shared" si="2"/>
        <v>34537.330110245595</v>
      </c>
    </row>
    <row r="4" spans="1:9" ht="15.75" customHeight="1" x14ac:dyDescent="0.25">
      <c r="A4" s="7">
        <f t="shared" si="3"/>
        <v>2023</v>
      </c>
      <c r="B4" s="41">
        <v>2027.2008000000001</v>
      </c>
      <c r="C4" s="106">
        <v>5900</v>
      </c>
      <c r="D4" s="106">
        <v>14900</v>
      </c>
      <c r="E4" s="106">
        <v>8200</v>
      </c>
      <c r="F4" s="106">
        <v>7200</v>
      </c>
      <c r="G4" s="105">
        <f t="shared" si="0"/>
        <v>36200</v>
      </c>
      <c r="H4" s="105">
        <f t="shared" si="1"/>
        <v>2329.6937950173906</v>
      </c>
      <c r="I4" s="105">
        <f t="shared" si="2"/>
        <v>33870.306204982611</v>
      </c>
    </row>
    <row r="5" spans="1:9" ht="15.75" customHeight="1" x14ac:dyDescent="0.25">
      <c r="A5" s="7">
        <f t="shared" si="3"/>
        <v>2024</v>
      </c>
      <c r="B5" s="41">
        <v>2009.4272000000001</v>
      </c>
      <c r="C5" s="106">
        <v>5700</v>
      </c>
      <c r="D5" s="106">
        <v>14400</v>
      </c>
      <c r="E5" s="106">
        <v>8200</v>
      </c>
      <c r="F5" s="106">
        <v>7400</v>
      </c>
      <c r="G5" s="105">
        <f t="shared" si="0"/>
        <v>35700</v>
      </c>
      <c r="H5" s="105">
        <f t="shared" si="1"/>
        <v>2309.2680702272655</v>
      </c>
      <c r="I5" s="105">
        <f t="shared" si="2"/>
        <v>33390.731929772737</v>
      </c>
    </row>
    <row r="6" spans="1:9" ht="15.75" customHeight="1" x14ac:dyDescent="0.25">
      <c r="A6" s="7">
        <f t="shared" si="3"/>
        <v>2025</v>
      </c>
      <c r="B6" s="41">
        <v>1980.576</v>
      </c>
      <c r="C6" s="106">
        <v>5600</v>
      </c>
      <c r="D6" s="106">
        <v>14100</v>
      </c>
      <c r="E6" s="106">
        <v>8200</v>
      </c>
      <c r="F6" s="106">
        <v>7500</v>
      </c>
      <c r="G6" s="105">
        <f t="shared" si="0"/>
        <v>35400</v>
      </c>
      <c r="H6" s="105">
        <f t="shared" si="1"/>
        <v>2276.1117782512533</v>
      </c>
      <c r="I6" s="105">
        <f t="shared" si="2"/>
        <v>33123.888221748748</v>
      </c>
    </row>
    <row r="7" spans="1:9" ht="15.75" customHeight="1" x14ac:dyDescent="0.25">
      <c r="A7" s="7">
        <f t="shared" si="3"/>
        <v>2026</v>
      </c>
      <c r="B7" s="41">
        <v>1961.8510000000001</v>
      </c>
      <c r="C7" s="106">
        <v>5500</v>
      </c>
      <c r="D7" s="106">
        <v>13600</v>
      </c>
      <c r="E7" s="106">
        <v>8200</v>
      </c>
      <c r="F7" s="106">
        <v>7500</v>
      </c>
      <c r="G7" s="105">
        <f t="shared" si="0"/>
        <v>34800</v>
      </c>
      <c r="H7" s="105">
        <f t="shared" si="1"/>
        <v>2254.5926883260222</v>
      </c>
      <c r="I7" s="105">
        <f t="shared" si="2"/>
        <v>32545.407311673978</v>
      </c>
    </row>
    <row r="8" spans="1:9" ht="15.75" customHeight="1" x14ac:dyDescent="0.25">
      <c r="A8" s="7">
        <f t="shared" si="3"/>
        <v>2027</v>
      </c>
      <c r="B8" s="41">
        <v>1932.3620000000001</v>
      </c>
      <c r="C8" s="106">
        <v>5400</v>
      </c>
      <c r="D8" s="106">
        <v>13100</v>
      </c>
      <c r="E8" s="106">
        <v>8200</v>
      </c>
      <c r="F8" s="106">
        <v>7600</v>
      </c>
      <c r="G8" s="105">
        <f t="shared" si="0"/>
        <v>34300</v>
      </c>
      <c r="H8" s="105">
        <f t="shared" si="1"/>
        <v>2220.7034256929037</v>
      </c>
      <c r="I8" s="105">
        <f t="shared" si="2"/>
        <v>32079.296574307096</v>
      </c>
    </row>
    <row r="9" spans="1:9" ht="15.75" customHeight="1" x14ac:dyDescent="0.25">
      <c r="A9" s="7">
        <f t="shared" si="3"/>
        <v>2028</v>
      </c>
      <c r="B9" s="41">
        <v>1913.1587999999999</v>
      </c>
      <c r="C9" s="106">
        <v>5400</v>
      </c>
      <c r="D9" s="106">
        <v>12500</v>
      </c>
      <c r="E9" s="106">
        <v>8300</v>
      </c>
      <c r="F9" s="106">
        <v>7600</v>
      </c>
      <c r="G9" s="105">
        <f t="shared" si="0"/>
        <v>33800</v>
      </c>
      <c r="H9" s="105">
        <f t="shared" si="1"/>
        <v>2198.6347801574057</v>
      </c>
      <c r="I9" s="105">
        <f t="shared" si="2"/>
        <v>31601.365219842595</v>
      </c>
    </row>
    <row r="10" spans="1:9" ht="15.75" customHeight="1" x14ac:dyDescent="0.25">
      <c r="A10" s="7">
        <f t="shared" si="3"/>
        <v>2029</v>
      </c>
      <c r="B10" s="41">
        <v>1883.5103999999999</v>
      </c>
      <c r="C10" s="106">
        <v>5400</v>
      </c>
      <c r="D10" s="106">
        <v>12100</v>
      </c>
      <c r="E10" s="106">
        <v>8300</v>
      </c>
      <c r="F10" s="106">
        <v>7700</v>
      </c>
      <c r="G10" s="105">
        <f t="shared" si="0"/>
        <v>33500</v>
      </c>
      <c r="H10" s="105">
        <f t="shared" si="1"/>
        <v>2164.5623323208647</v>
      </c>
      <c r="I10" s="105">
        <f t="shared" si="2"/>
        <v>31335.437667679136</v>
      </c>
    </row>
    <row r="11" spans="1:9" ht="15.75" customHeight="1" x14ac:dyDescent="0.25">
      <c r="A11" s="7">
        <f t="shared" si="3"/>
        <v>2030</v>
      </c>
      <c r="B11" s="41">
        <v>1853.8620000000001</v>
      </c>
      <c r="C11" s="106">
        <v>5400</v>
      </c>
      <c r="D11" s="106">
        <v>11700</v>
      </c>
      <c r="E11" s="106">
        <v>8200</v>
      </c>
      <c r="F11" s="106">
        <v>7700</v>
      </c>
      <c r="G11" s="105">
        <f t="shared" si="0"/>
        <v>33000</v>
      </c>
      <c r="H11" s="105">
        <f t="shared" si="1"/>
        <v>2130.4898844843242</v>
      </c>
      <c r="I11" s="105">
        <f t="shared" si="2"/>
        <v>30869.510115515677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5.0991147828943262E-2</v>
      </c>
    </row>
    <row r="5" spans="1:8" ht="15.75" customHeight="1" x14ac:dyDescent="0.25">
      <c r="B5" s="13" t="s">
        <v>70</v>
      </c>
      <c r="C5" s="108">
        <v>3.2672568880704522E-2</v>
      </c>
    </row>
    <row r="6" spans="1:8" ht="15.75" customHeight="1" x14ac:dyDescent="0.25">
      <c r="B6" s="13" t="s">
        <v>71</v>
      </c>
      <c r="C6" s="108">
        <v>0.1129749597329175</v>
      </c>
    </row>
    <row r="7" spans="1:8" ht="15.75" customHeight="1" x14ac:dyDescent="0.25">
      <c r="B7" s="13" t="s">
        <v>72</v>
      </c>
      <c r="C7" s="108">
        <v>0.47524061333807732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0.1496648998347884</v>
      </c>
    </row>
    <row r="10" spans="1:8" ht="15.75" customHeight="1" x14ac:dyDescent="0.25">
      <c r="B10" s="13" t="s">
        <v>75</v>
      </c>
      <c r="C10" s="108">
        <v>0.17845581038456909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</v>
      </c>
      <c r="D14" s="107">
        <v>0</v>
      </c>
      <c r="E14" s="107">
        <v>0</v>
      </c>
      <c r="F14" s="107">
        <v>0</v>
      </c>
    </row>
    <row r="15" spans="1:8" ht="15.75" customHeight="1" x14ac:dyDescent="0.25">
      <c r="B15" s="13" t="s">
        <v>82</v>
      </c>
      <c r="C15" s="108">
        <v>0.16608990431000009</v>
      </c>
      <c r="D15" s="108">
        <v>0.16608990431000009</v>
      </c>
      <c r="E15" s="108">
        <v>0.16608990431000009</v>
      </c>
      <c r="F15" s="108">
        <v>0.16608990431000009</v>
      </c>
    </row>
    <row r="16" spans="1:8" ht="15.75" customHeight="1" x14ac:dyDescent="0.25">
      <c r="B16" s="13" t="s">
        <v>83</v>
      </c>
      <c r="C16" s="108">
        <v>0</v>
      </c>
      <c r="D16" s="108">
        <v>0</v>
      </c>
      <c r="E16" s="108">
        <v>0</v>
      </c>
      <c r="F16" s="108">
        <v>0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0</v>
      </c>
      <c r="D19" s="108">
        <v>0</v>
      </c>
      <c r="E19" s="108">
        <v>0</v>
      </c>
      <c r="F19" s="108">
        <v>0</v>
      </c>
    </row>
    <row r="20" spans="1:8" ht="15.75" customHeight="1" x14ac:dyDescent="0.25">
      <c r="B20" s="13" t="s">
        <v>87</v>
      </c>
      <c r="C20" s="108">
        <v>0</v>
      </c>
      <c r="D20" s="108">
        <v>0</v>
      </c>
      <c r="E20" s="108">
        <v>0</v>
      </c>
      <c r="F20" s="108">
        <v>0</v>
      </c>
    </row>
    <row r="21" spans="1:8" ht="15.75" customHeight="1" x14ac:dyDescent="0.25">
      <c r="B21" s="13" t="s">
        <v>88</v>
      </c>
      <c r="C21" s="108">
        <v>9.0683221820000118E-2</v>
      </c>
      <c r="D21" s="108">
        <v>9.0683221820000118E-2</v>
      </c>
      <c r="E21" s="108">
        <v>9.0683221820000118E-2</v>
      </c>
      <c r="F21" s="108">
        <v>9.0683221820000118E-2</v>
      </c>
    </row>
    <row r="22" spans="1:8" ht="15.75" customHeight="1" x14ac:dyDescent="0.25">
      <c r="B22" s="13" t="s">
        <v>89</v>
      </c>
      <c r="C22" s="108">
        <v>0.74322687386999975</v>
      </c>
      <c r="D22" s="108">
        <v>0.74322687386999975</v>
      </c>
      <c r="E22" s="108">
        <v>0.74322687386999975</v>
      </c>
      <c r="F22" s="108">
        <v>0.74322687386999975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4.5480066999999999E-2</v>
      </c>
    </row>
    <row r="27" spans="1:8" ht="15.75" customHeight="1" x14ac:dyDescent="0.25">
      <c r="B27" s="13" t="s">
        <v>92</v>
      </c>
      <c r="C27" s="108">
        <v>0.14298022799999999</v>
      </c>
    </row>
    <row r="28" spans="1:8" ht="15.75" customHeight="1" x14ac:dyDescent="0.25">
      <c r="B28" s="13" t="s">
        <v>93</v>
      </c>
      <c r="C28" s="108">
        <v>9.6627131000000019E-2</v>
      </c>
    </row>
    <row r="29" spans="1:8" ht="15.75" customHeight="1" x14ac:dyDescent="0.25">
      <c r="B29" s="13" t="s">
        <v>94</v>
      </c>
      <c r="C29" s="108">
        <v>0.16091661700000001</v>
      </c>
    </row>
    <row r="30" spans="1:8" ht="15.75" customHeight="1" x14ac:dyDescent="0.25">
      <c r="B30" s="13" t="s">
        <v>95</v>
      </c>
      <c r="C30" s="108">
        <v>3.5424285E-2</v>
      </c>
    </row>
    <row r="31" spans="1:8" ht="15.75" customHeight="1" x14ac:dyDescent="0.25">
      <c r="B31" s="13" t="s">
        <v>96</v>
      </c>
      <c r="C31" s="108">
        <v>0.141582982</v>
      </c>
    </row>
    <row r="32" spans="1:8" ht="15.75" customHeight="1" x14ac:dyDescent="0.25">
      <c r="B32" s="13" t="s">
        <v>97</v>
      </c>
      <c r="C32" s="108">
        <v>7.2277499999999981E-2</v>
      </c>
    </row>
    <row r="33" spans="2:3" ht="15.75" customHeight="1" x14ac:dyDescent="0.25">
      <c r="B33" s="13" t="s">
        <v>98</v>
      </c>
      <c r="C33" s="108">
        <v>0.14607978499999999</v>
      </c>
    </row>
    <row r="34" spans="2:3" ht="15.75" customHeight="1" x14ac:dyDescent="0.25">
      <c r="B34" s="13" t="s">
        <v>99</v>
      </c>
      <c r="C34" s="108">
        <v>0.158631406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 t="str">
        <f>IFERROR(1-_xlfn.NORM.DIST(_xlfn.NORM.INV(SUM(C4:C5), 0, 1) + 1, 0, 1, TRUE), "")</f>
        <v/>
      </c>
      <c r="D2" s="109" t="str">
        <f>IFERROR(1-_xlfn.NORM.DIST(_xlfn.NORM.INV(SUM(D4:D5), 0, 1) + 1, 0, 1, TRUE), "")</f>
        <v/>
      </c>
      <c r="E2" s="109" t="str">
        <f>IFERROR(1-_xlfn.NORM.DIST(_xlfn.NORM.INV(SUM(E4:E5), 0, 1) + 1, 0, 1, TRUE), "")</f>
        <v/>
      </c>
      <c r="F2" s="109">
        <f>IFERROR(1-_xlfn.NORM.DIST(_xlfn.NORM.INV(SUM(F4:F5), 0, 1) + 1, 0, 1, TRUE), "")</f>
        <v>0.71936433647366993</v>
      </c>
      <c r="G2" s="109">
        <f>IFERROR(1-_xlfn.NORM.DIST(_xlfn.NORM.INV(SUM(G4:G5), 0, 1) + 1, 0, 1, TRUE), "")</f>
        <v>0.86650422858065312</v>
      </c>
    </row>
    <row r="3" spans="1:15" ht="15.75" customHeight="1" x14ac:dyDescent="0.25">
      <c r="B3" s="7" t="s">
        <v>103</v>
      </c>
      <c r="C3" s="109" t="str">
        <f>IFERROR(_xlfn.NORM.DIST(_xlfn.NORM.INV(SUM(C4:C5), 0, 1) + 1, 0, 1, TRUE) - SUM(C4:C5), "")</f>
        <v/>
      </c>
      <c r="D3" s="109" t="str">
        <f>IFERROR(_xlfn.NORM.DIST(_xlfn.NORM.INV(SUM(D4:D5), 0, 1) + 1, 0, 1, TRUE) - SUM(D4:D5), "")</f>
        <v/>
      </c>
      <c r="E3" s="109" t="str">
        <f>IFERROR(_xlfn.NORM.DIST(_xlfn.NORM.INV(SUM(E4:E5), 0, 1) + 1, 0, 1, TRUE) - SUM(E4:E5), "")</f>
        <v/>
      </c>
      <c r="F3" s="109">
        <f>IFERROR(_xlfn.NORM.DIST(_xlfn.NORM.INV(SUM(F4:F5), 0, 1) + 1, 0, 1, TRUE) - SUM(F4:F5), "")</f>
        <v>0.22369140752633013</v>
      </c>
      <c r="G3" s="109">
        <f>IFERROR(_xlfn.NORM.DIST(_xlfn.NORM.INV(SUM(G4:G5), 0, 1) + 1, 0, 1, TRUE) - SUM(G4:G5), "")</f>
        <v>0.11606734141934685</v>
      </c>
    </row>
    <row r="4" spans="1:15" ht="15.75" customHeight="1" x14ac:dyDescent="0.25">
      <c r="B4" s="7" t="s">
        <v>104</v>
      </c>
      <c r="C4" s="98">
        <v>0</v>
      </c>
      <c r="D4" s="110">
        <v>0</v>
      </c>
      <c r="E4" s="110">
        <v>0</v>
      </c>
      <c r="F4" s="110">
        <v>5.6944255999999999E-2</v>
      </c>
      <c r="G4" s="110">
        <v>1.7428430000000002E-2</v>
      </c>
    </row>
    <row r="5" spans="1:15" ht="15.75" customHeight="1" x14ac:dyDescent="0.25">
      <c r="B5" s="7" t="s">
        <v>105</v>
      </c>
      <c r="C5" s="98">
        <v>0</v>
      </c>
      <c r="D5" s="110">
        <v>0</v>
      </c>
      <c r="E5" s="110">
        <v>0</v>
      </c>
      <c r="F5" s="110">
        <v>0</v>
      </c>
      <c r="G5" s="110">
        <v>0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 t="str">
        <f>IFERROR(1-_xlfn.NORM.DIST(_xlfn.NORM.INV(SUM(C10:C11), 0, 1) + 1, 0, 1, TRUE), "")</f>
        <v/>
      </c>
      <c r="D8" s="109" t="str">
        <f>IFERROR(1-_xlfn.NORM.DIST(_xlfn.NORM.INV(SUM(D10:D11), 0, 1) + 1, 0, 1, TRUE), "")</f>
        <v/>
      </c>
      <c r="E8" s="109">
        <f>IFERROR(1-_xlfn.NORM.DIST(_xlfn.NORM.INV(SUM(E10:E11), 0, 1) + 1, 0, 1, TRUE), "")</f>
        <v>0.69757931140172069</v>
      </c>
      <c r="F8" s="109">
        <f>IFERROR(1-_xlfn.NORM.DIST(_xlfn.NORM.INV(SUM(F10:F11), 0, 1) + 1, 0, 1, TRUE), "")</f>
        <v>0.82026509821000382</v>
      </c>
      <c r="G8" s="109">
        <f>IFERROR(1-_xlfn.NORM.DIST(_xlfn.NORM.INV(SUM(G10:G11), 0, 1) + 1, 0, 1, TRUE), "")</f>
        <v>0.84884312714582322</v>
      </c>
    </row>
    <row r="9" spans="1:15" ht="15.75" customHeight="1" x14ac:dyDescent="0.25">
      <c r="B9" s="7" t="s">
        <v>108</v>
      </c>
      <c r="C9" s="109" t="str">
        <f>IFERROR(_xlfn.NORM.DIST(_xlfn.NORM.INV(SUM(C10:C11), 0, 1) + 1, 0, 1, TRUE) - SUM(C10:C11), "")</f>
        <v/>
      </c>
      <c r="D9" s="109" t="str">
        <f>IFERROR(_xlfn.NORM.DIST(_xlfn.NORM.INV(SUM(D10:D11), 0, 1) + 1, 0, 1, TRUE) - SUM(D10:D11), "")</f>
        <v/>
      </c>
      <c r="E9" s="109">
        <f>IFERROR(_xlfn.NORM.DIST(_xlfn.NORM.INV(SUM(E10:E11), 0, 1) + 1, 0, 1, TRUE) - SUM(E10:E11), "")</f>
        <v>0.23784425859827929</v>
      </c>
      <c r="F9" s="109">
        <f>IFERROR(_xlfn.NORM.DIST(_xlfn.NORM.INV(SUM(F10:F11), 0, 1) + 1, 0, 1, TRUE) - SUM(F10:F11), "")</f>
        <v>0.1520762647899962</v>
      </c>
      <c r="G9" s="109">
        <f>IFERROR(_xlfn.NORM.DIST(_xlfn.NORM.INV(SUM(G10:G11), 0, 1) + 1, 0, 1, TRUE) - SUM(G10:G11), "")</f>
        <v>0.13005392985417685</v>
      </c>
    </row>
    <row r="10" spans="1:15" ht="15.75" customHeight="1" x14ac:dyDescent="0.25">
      <c r="B10" s="7" t="s">
        <v>109</v>
      </c>
      <c r="C10" s="98">
        <v>0</v>
      </c>
      <c r="D10" s="110">
        <v>0</v>
      </c>
      <c r="E10" s="110">
        <v>6.4576430000000004E-2</v>
      </c>
      <c r="F10" s="110">
        <v>2.7658637E-2</v>
      </c>
      <c r="G10" s="110">
        <v>2.1102942999999999E-2</v>
      </c>
    </row>
    <row r="11" spans="1:15" ht="15.75" customHeight="1" x14ac:dyDescent="0.25">
      <c r="B11" s="7" t="s">
        <v>110</v>
      </c>
      <c r="C11" s="98">
        <v>0</v>
      </c>
      <c r="D11" s="110">
        <v>0</v>
      </c>
      <c r="E11" s="110">
        <v>0</v>
      </c>
      <c r="F11" s="110">
        <v>0</v>
      </c>
      <c r="G11" s="110">
        <v>0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0.3675873845</v>
      </c>
      <c r="D14" s="112">
        <v>0.34495623779099999</v>
      </c>
      <c r="E14" s="112">
        <v>0.34495623779099999</v>
      </c>
      <c r="F14" s="112">
        <v>0.158397592408</v>
      </c>
      <c r="G14" s="112">
        <v>0.158397592408</v>
      </c>
      <c r="H14" s="98">
        <v>0.26500000000000001</v>
      </c>
      <c r="I14" s="113">
        <v>0.26500000000000001</v>
      </c>
      <c r="J14" s="113">
        <v>0.26500000000000001</v>
      </c>
      <c r="K14" s="113">
        <v>0.26500000000000001</v>
      </c>
      <c r="L14" s="98">
        <v>0.218</v>
      </c>
      <c r="M14" s="113">
        <v>0.218</v>
      </c>
      <c r="N14" s="113">
        <v>0.218</v>
      </c>
      <c r="O14" s="113">
        <v>0.218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0.19878206785298749</v>
      </c>
      <c r="D15" s="109">
        <f t="shared" si="0"/>
        <v>0.18654370949142801</v>
      </c>
      <c r="E15" s="109">
        <f t="shared" si="0"/>
        <v>0.18654370949142801</v>
      </c>
      <c r="F15" s="109">
        <f t="shared" si="0"/>
        <v>8.5657458034436196E-2</v>
      </c>
      <c r="G15" s="109">
        <f t="shared" si="0"/>
        <v>8.5657458034436196E-2</v>
      </c>
      <c r="H15" s="109">
        <f t="shared" si="0"/>
        <v>0.14330537500000001</v>
      </c>
      <c r="I15" s="109">
        <f t="shared" si="0"/>
        <v>0.14330537500000001</v>
      </c>
      <c r="J15" s="109">
        <f t="shared" si="0"/>
        <v>0.14330537500000001</v>
      </c>
      <c r="K15" s="109">
        <f t="shared" si="0"/>
        <v>0.14330537500000001</v>
      </c>
      <c r="L15" s="109">
        <f t="shared" si="0"/>
        <v>0.11788895000000001</v>
      </c>
      <c r="M15" s="109">
        <f t="shared" si="0"/>
        <v>0.11788895000000001</v>
      </c>
      <c r="N15" s="109">
        <f t="shared" si="0"/>
        <v>0.11788895000000001</v>
      </c>
      <c r="O15" s="109">
        <f t="shared" si="0"/>
        <v>0.11788895000000001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0.45713999999999999</v>
      </c>
      <c r="D2" s="110">
        <v>0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</v>
      </c>
      <c r="D3" s="110">
        <v>0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0.54286000000000001</v>
      </c>
      <c r="D4" s="110">
        <v>0</v>
      </c>
      <c r="E4" s="110">
        <v>0.63633000000000006</v>
      </c>
      <c r="F4" s="110">
        <v>0.28694999999999998</v>
      </c>
      <c r="G4" s="110">
        <v>0</v>
      </c>
    </row>
    <row r="5" spans="1:7" x14ac:dyDescent="0.25">
      <c r="B5" s="80" t="s">
        <v>122</v>
      </c>
      <c r="C5" s="109">
        <v>0</v>
      </c>
      <c r="D5" s="109">
        <v>1</v>
      </c>
      <c r="E5" s="109">
        <v>0.36366999999999999</v>
      </c>
      <c r="F5" s="109">
        <v>0.71305000000000007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2022-02-21T22:34:33Z</dcterms:modified>
</cp:coreProperties>
</file>