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96139BB-B5A8-4C67-91ED-57D4438B127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2" i="2"/>
  <c r="A30" i="2"/>
  <c r="A27" i="2"/>
  <c r="A24" i="2"/>
  <c r="A22" i="2"/>
  <c r="A19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<sst xmlns="http://schemas.openxmlformats.org/spreadsheetml/2006/main" count="2092" uniqueCount="341">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</sst>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98">
        <v>0.99</v>
      </c>
    </row>
    <row r="10" spans="1:3" ht="15" customHeight="1" x14ac:dyDescent="0.25">
      <c r="B10" s="7" t="s">
        <v>10</v>
      </c>
      <c r="C10" s="98">
        <v>0.90525772094726609</v>
      </c>
    </row>
    <row r="11" spans="1:3" ht="15" customHeight="1" x14ac:dyDescent="0.25">
      <c r="B11" s="7" t="s">
        <v>11</v>
      </c>
      <c r="C11" s="98">
        <v>0.93500000000000005</v>
      </c>
    </row>
    <row r="12" spans="1:3" ht="15" customHeight="1" x14ac:dyDescent="0.25">
      <c r="B12" s="7" t="s">
        <v>12</v>
      </c>
      <c r="C12" s="98">
        <v>0.79799999999999993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4.0000000000000002E-4</v>
      </c>
    </row>
    <row r="24" spans="1:3" ht="15" customHeight="1" x14ac:dyDescent="0.25">
      <c r="B24" s="10" t="s">
        <v>22</v>
      </c>
      <c r="C24" s="98">
        <v>0.62990000000000002</v>
      </c>
    </row>
    <row r="25" spans="1:3" ht="15" customHeight="1" x14ac:dyDescent="0.25">
      <c r="B25" s="10" t="s">
        <v>23</v>
      </c>
      <c r="C25" s="98">
        <v>0.36969999999999997</v>
      </c>
    </row>
    <row r="26" spans="1:3" ht="15" customHeight="1" x14ac:dyDescent="0.25">
      <c r="B26" s="10" t="s">
        <v>24</v>
      </c>
      <c r="C26" s="98">
        <v>0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0.19748062010197501</v>
      </c>
    </row>
    <row r="30" spans="1:3" ht="14.25" customHeight="1" x14ac:dyDescent="0.25">
      <c r="B30" s="16" t="s">
        <v>27</v>
      </c>
      <c r="C30" s="99">
        <v>5.5679474090556798E-2</v>
      </c>
    </row>
    <row r="31" spans="1:3" ht="14.25" customHeight="1" x14ac:dyDescent="0.25">
      <c r="B31" s="16" t="s">
        <v>28</v>
      </c>
      <c r="C31" s="99">
        <v>0.13078694450130801</v>
      </c>
    </row>
    <row r="32" spans="1:3" ht="14.25" customHeight="1" x14ac:dyDescent="0.25">
      <c r="B32" s="16" t="s">
        <v>29</v>
      </c>
      <c r="C32" s="99">
        <v>0.61605296130616094</v>
      </c>
    </row>
    <row r="33" spans="1:5" ht="13" customHeight="1" x14ac:dyDescent="0.25">
      <c r="B33" s="18" t="s">
        <v>30</v>
      </c>
      <c r="C33" s="40">
        <f>SUM(C29:C32)</f>
        <v>1.0000000000000009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2"/>
      <c r="E38" s="103"/>
    </row>
    <row r="39" spans="1:5" ht="15" customHeight="1" x14ac:dyDescent="0.25">
      <c r="B39" s="22" t="s">
        <v>35</v>
      </c>
      <c r="C39" s="37">
        <v>117.20207806947199</v>
      </c>
      <c r="D39" s="102"/>
      <c r="E39" s="102"/>
    </row>
    <row r="40" spans="1:5" ht="15" customHeight="1" x14ac:dyDescent="0.25">
      <c r="B40" s="22" t="s">
        <v>36</v>
      </c>
      <c r="C40" s="104">
        <v>9.17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1.9617599999999999E-2</v>
      </c>
      <c r="D45" s="102"/>
    </row>
    <row r="46" spans="1:5" ht="15.75" customHeight="1" x14ac:dyDescent="0.25">
      <c r="B46" s="22" t="s">
        <v>41</v>
      </c>
      <c r="C46" s="98">
        <v>0.10255010000000001</v>
      </c>
      <c r="D46" s="102"/>
    </row>
    <row r="47" spans="1:5" ht="15.75" customHeight="1" x14ac:dyDescent="0.25">
      <c r="B47" s="22" t="s">
        <v>42</v>
      </c>
      <c r="C47" s="98">
        <v>0.2178553</v>
      </c>
      <c r="D47" s="102"/>
      <c r="E47" s="103"/>
    </row>
    <row r="48" spans="1:5" ht="15" customHeight="1" x14ac:dyDescent="0.25">
      <c r="B48" s="22" t="s">
        <v>43</v>
      </c>
      <c r="C48" s="39">
        <v>0.65997699999999992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0.419354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0.133967136171905</v>
      </c>
      <c r="C2" s="95">
        <v>0.95</v>
      </c>
      <c r="D2" s="96">
        <v>39.888859002919943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54.752071881275683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130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3.5873272177965978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17.43582110877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17.43582110877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17.43582110877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17.43582110877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17.43582110877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17.43582110877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0.58036540000000003</v>
      </c>
      <c r="C16" s="95">
        <v>0.95</v>
      </c>
      <c r="D16" s="96">
        <v>0.36188471973576708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0.143035555555556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0.22646959999999999</v>
      </c>
      <c r="C18" s="95">
        <v>0.95</v>
      </c>
      <c r="D18" s="96">
        <v>3.082565241453175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0.22646959999999999</v>
      </c>
      <c r="C19" s="95">
        <v>0.95</v>
      </c>
      <c r="D19" s="96">
        <v>3.082565241453175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0.39371840000000002</v>
      </c>
      <c r="C21" s="95">
        <v>0.95</v>
      </c>
      <c r="D21" s="96">
        <v>33.744034081912098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29.75485142592801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5.7056441979252872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0.29462739245983999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0.30538290000000001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25.164486250613059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0.31121219999999999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</v>
      </c>
      <c r="C29" s="95">
        <v>0.95</v>
      </c>
      <c r="D29" s="96">
        <v>72.244943512455777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0.35349840139862337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0.71154246388970954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0.5492108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0.60635890000000003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0.111743663188286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0.41948915330675901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8.1649856306609028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0.39171754097459299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0.1215550128</v>
      </c>
      <c r="C3" s="119">
        <f>frac_mam_1_5months * 2.6</f>
        <v>0.1215550128</v>
      </c>
      <c r="D3" s="119">
        <f>frac_mam_6_11months * 2.6</f>
        <v>0.26836199000000005</v>
      </c>
      <c r="E3" s="119">
        <f>frac_mam_12_23months * 2.6</f>
        <v>0.20220584280000001</v>
      </c>
      <c r="F3" s="119">
        <f>frac_mam_24_59months * 2.6</f>
        <v>8.2234258599999999E-2</v>
      </c>
    </row>
    <row r="4" spans="1:6" ht="15.75" customHeight="1" x14ac:dyDescent="0.25">
      <c r="A4" s="4" t="s">
        <v>205</v>
      </c>
      <c r="B4" s="119">
        <f>frac_sam_1month * 2.6</f>
        <v>6.1459390200000005E-2</v>
      </c>
      <c r="C4" s="119">
        <f>frac_sam_1_5months * 2.6</f>
        <v>6.1459390200000005E-2</v>
      </c>
      <c r="D4" s="119">
        <f>frac_sam_6_11months * 2.6</f>
        <v>8.6299262400000007E-2</v>
      </c>
      <c r="E4" s="119">
        <f>frac_sam_12_23months * 2.6</f>
        <v>8.6436110800000007E-2</v>
      </c>
      <c r="F4" s="119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0.53500000000000003</v>
      </c>
      <c r="E2" s="48">
        <f>food_insecure</f>
        <v>0.53500000000000003</v>
      </c>
      <c r="F2" s="48">
        <f>food_insecure</f>
        <v>0.53500000000000003</v>
      </c>
      <c r="G2" s="48">
        <f>food_insecure</f>
        <v>0.53500000000000003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0.53500000000000003</v>
      </c>
      <c r="F5" s="48">
        <f>food_insecure</f>
        <v>0.53500000000000003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0.53500000000000003</v>
      </c>
      <c r="F8" s="48">
        <f>food_insecure</f>
        <v>0.53500000000000003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0.53500000000000003</v>
      </c>
      <c r="F9" s="48">
        <f>food_insecure</f>
        <v>0.53500000000000003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0.79799999999999993</v>
      </c>
      <c r="E10" s="48">
        <f>IF(ISBLANK(comm_deliv), frac_children_health_facility,1)</f>
        <v>0.79799999999999993</v>
      </c>
      <c r="F10" s="48">
        <f>IF(ISBLANK(comm_deliv), frac_children_health_facility,1)</f>
        <v>0.79799999999999993</v>
      </c>
      <c r="G10" s="48">
        <f>IF(ISBLANK(comm_deliv), frac_children_health_facility,1)</f>
        <v>0.79799999999999993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0.53500000000000003</v>
      </c>
      <c r="I15" s="48">
        <f>food_insecure</f>
        <v>0.53500000000000003</v>
      </c>
      <c r="J15" s="48">
        <f>food_insecure</f>
        <v>0.53500000000000003</v>
      </c>
      <c r="K15" s="48">
        <f>food_insecure</f>
        <v>0.53500000000000003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0.93500000000000005</v>
      </c>
      <c r="I18" s="48">
        <f>frac_PW_health_facility</f>
        <v>0.93500000000000005</v>
      </c>
      <c r="J18" s="48">
        <f>frac_PW_health_facility</f>
        <v>0.93500000000000005</v>
      </c>
      <c r="K18" s="48">
        <f>frac_PW_health_facility</f>
        <v>0.93500000000000005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0.99</v>
      </c>
      <c r="I19" s="48">
        <f>frac_malaria_risk</f>
        <v>0.99</v>
      </c>
      <c r="J19" s="48">
        <f>frac_malaria_risk</f>
        <v>0.99</v>
      </c>
      <c r="K19" s="48">
        <f>frac_malaria_risk</f>
        <v>0.99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5.7068011787414274E-2</v>
      </c>
      <c r="M25" s="48">
        <f>(1-food_insecure)*(0.49)+food_insecure*(0.7)</f>
        <v>0.60234999999999994</v>
      </c>
      <c r="N25" s="48">
        <f>(1-food_insecure)*(0.49)+food_insecure*(0.7)</f>
        <v>0.60234999999999994</v>
      </c>
      <c r="O25" s="48">
        <f>(1-food_insecure)*(0.49)+food_insecure*(0.7)</f>
        <v>0.60234999999999994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2.4457719337463261E-2</v>
      </c>
      <c r="M26" s="48">
        <f>(1-food_insecure)*(0.21)+food_insecure*(0.3)</f>
        <v>0.25814999999999999</v>
      </c>
      <c r="N26" s="48">
        <f>(1-food_insecure)*(0.21)+food_insecure*(0.3)</f>
        <v>0.25814999999999999</v>
      </c>
      <c r="O26" s="48">
        <f>(1-food_insecure)*(0.21)+food_insecure*(0.3)</f>
        <v>0.25814999999999999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1.3216547927856379E-2</v>
      </c>
      <c r="M27" s="48">
        <f>(1-food_insecure)*(0.3)</f>
        <v>0.13949999999999999</v>
      </c>
      <c r="N27" s="48">
        <f>(1-food_insecure)*(0.3)</f>
        <v>0.13949999999999999</v>
      </c>
      <c r="O27" s="48">
        <f>(1-food_insecure)*(0.3)</f>
        <v>0.13949999999999999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0.90525772094726609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0.99</v>
      </c>
      <c r="D34" s="48">
        <f t="shared" si="3"/>
        <v>0.99</v>
      </c>
      <c r="E34" s="48">
        <f t="shared" si="3"/>
        <v>0.99</v>
      </c>
      <c r="F34" s="48">
        <f t="shared" si="3"/>
        <v>0.99</v>
      </c>
      <c r="G34" s="48">
        <f t="shared" si="3"/>
        <v>0.99</v>
      </c>
      <c r="H34" s="48">
        <f t="shared" si="3"/>
        <v>0.99</v>
      </c>
      <c r="I34" s="48">
        <f t="shared" si="3"/>
        <v>0.99</v>
      </c>
      <c r="J34" s="48">
        <f t="shared" si="3"/>
        <v>0.99</v>
      </c>
      <c r="K34" s="48">
        <f t="shared" si="3"/>
        <v>0.99</v>
      </c>
      <c r="L34" s="48">
        <f t="shared" si="3"/>
        <v>0.99</v>
      </c>
      <c r="M34" s="48">
        <f t="shared" si="3"/>
        <v>0.99</v>
      </c>
      <c r="N34" s="48">
        <f t="shared" si="3"/>
        <v>0.99</v>
      </c>
      <c r="O34" s="48">
        <f t="shared" si="3"/>
        <v>0.99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352009.74440000003</v>
      </c>
      <c r="C2" s="41">
        <v>906000</v>
      </c>
      <c r="D2" s="41">
        <v>1918000</v>
      </c>
      <c r="E2" s="41">
        <v>1823000</v>
      </c>
      <c r="F2" s="41">
        <v>1784000</v>
      </c>
      <c r="G2" s="105">
        <f t="shared" ref="G2:G11" si="0">C2+D2+E2+F2</f>
        <v>6431000</v>
      </c>
      <c r="H2" s="105">
        <f t="shared" ref="H2:H11" si="1">(B2 + stillbirth*B2/(1000-stillbirth))/(1-abortion)</f>
        <v>409112.23337068706</v>
      </c>
      <c r="I2" s="105">
        <f t="shared" ref="I2:I11" si="2">G2-H2</f>
        <v>6021887.7666293131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350982.57860000001</v>
      </c>
      <c r="C3" s="106">
        <v>889000</v>
      </c>
      <c r="D3" s="106">
        <v>1907000</v>
      </c>
      <c r="E3" s="106">
        <v>1841000</v>
      </c>
      <c r="F3" s="106">
        <v>1728000</v>
      </c>
      <c r="G3" s="105">
        <f t="shared" si="0"/>
        <v>6365000</v>
      </c>
      <c r="H3" s="105">
        <f t="shared" si="1"/>
        <v>407918.44228630594</v>
      </c>
      <c r="I3" s="105">
        <f t="shared" si="2"/>
        <v>5957081.5577136939</v>
      </c>
    </row>
    <row r="4" spans="1:9" ht="15.75" customHeight="1" x14ac:dyDescent="0.25">
      <c r="A4" s="7">
        <f t="shared" si="3"/>
        <v>2023</v>
      </c>
      <c r="B4" s="41">
        <v>349881.85680000001</v>
      </c>
      <c r="C4" s="106">
        <v>871000</v>
      </c>
      <c r="D4" s="106">
        <v>1894000</v>
      </c>
      <c r="E4" s="106">
        <v>1854000</v>
      </c>
      <c r="F4" s="106">
        <v>1684000</v>
      </c>
      <c r="G4" s="105">
        <f t="shared" si="0"/>
        <v>6303000</v>
      </c>
      <c r="H4" s="105">
        <f t="shared" si="1"/>
        <v>406639.16305872268</v>
      </c>
      <c r="I4" s="105">
        <f t="shared" si="2"/>
        <v>5896360.8369412776</v>
      </c>
    </row>
    <row r="5" spans="1:9" ht="15.75" customHeight="1" x14ac:dyDescent="0.25">
      <c r="A5" s="7">
        <f t="shared" si="3"/>
        <v>2024</v>
      </c>
      <c r="B5" s="41">
        <v>348708.71419999999</v>
      </c>
      <c r="C5" s="106">
        <v>855000</v>
      </c>
      <c r="D5" s="106">
        <v>1877000</v>
      </c>
      <c r="E5" s="106">
        <v>1864000</v>
      </c>
      <c r="F5" s="106">
        <v>1656000</v>
      </c>
      <c r="G5" s="105">
        <f t="shared" si="0"/>
        <v>6252000</v>
      </c>
      <c r="H5" s="105">
        <f t="shared" si="1"/>
        <v>405275.71503836644</v>
      </c>
      <c r="I5" s="105">
        <f t="shared" si="2"/>
        <v>5846724.2849616334</v>
      </c>
    </row>
    <row r="6" spans="1:9" ht="15.75" customHeight="1" x14ac:dyDescent="0.25">
      <c r="A6" s="7">
        <f t="shared" si="3"/>
        <v>2025</v>
      </c>
      <c r="B6" s="41">
        <v>347464.28600000002</v>
      </c>
      <c r="C6" s="106">
        <v>842000</v>
      </c>
      <c r="D6" s="106">
        <v>1858000</v>
      </c>
      <c r="E6" s="106">
        <v>1876000</v>
      </c>
      <c r="F6" s="106">
        <v>1642000</v>
      </c>
      <c r="G6" s="105">
        <f t="shared" si="0"/>
        <v>6218000</v>
      </c>
      <c r="H6" s="105">
        <f t="shared" si="1"/>
        <v>403829.41757566627</v>
      </c>
      <c r="I6" s="105">
        <f t="shared" si="2"/>
        <v>5814170.5824243333</v>
      </c>
    </row>
    <row r="7" spans="1:9" ht="15.75" customHeight="1" x14ac:dyDescent="0.25">
      <c r="A7" s="7">
        <f t="shared" si="3"/>
        <v>2026</v>
      </c>
      <c r="B7" s="41">
        <v>344560.79200000002</v>
      </c>
      <c r="C7" s="106">
        <v>834000</v>
      </c>
      <c r="D7" s="106">
        <v>1838000</v>
      </c>
      <c r="E7" s="106">
        <v>1885000</v>
      </c>
      <c r="F7" s="106">
        <v>1647000</v>
      </c>
      <c r="G7" s="105">
        <f t="shared" si="0"/>
        <v>6204000</v>
      </c>
      <c r="H7" s="105">
        <f t="shared" si="1"/>
        <v>400454.92316516896</v>
      </c>
      <c r="I7" s="105">
        <f t="shared" si="2"/>
        <v>5803545.0768348314</v>
      </c>
    </row>
    <row r="8" spans="1:9" ht="15.75" customHeight="1" x14ac:dyDescent="0.25">
      <c r="A8" s="7">
        <f t="shared" si="3"/>
        <v>2027</v>
      </c>
      <c r="B8" s="41">
        <v>341578.34</v>
      </c>
      <c r="C8" s="106">
        <v>829000</v>
      </c>
      <c r="D8" s="106">
        <v>1816000</v>
      </c>
      <c r="E8" s="106">
        <v>1893000</v>
      </c>
      <c r="F8" s="106">
        <v>1670000</v>
      </c>
      <c r="G8" s="105">
        <f t="shared" si="0"/>
        <v>6208000</v>
      </c>
      <c r="H8" s="105">
        <f t="shared" si="1"/>
        <v>396988.66230719007</v>
      </c>
      <c r="I8" s="105">
        <f t="shared" si="2"/>
        <v>5811011.3376928102</v>
      </c>
    </row>
    <row r="9" spans="1:9" ht="15.75" customHeight="1" x14ac:dyDescent="0.25">
      <c r="A9" s="7">
        <f t="shared" si="3"/>
        <v>2028</v>
      </c>
      <c r="B9" s="41">
        <v>338493.33360000001</v>
      </c>
      <c r="C9" s="106">
        <v>827000</v>
      </c>
      <c r="D9" s="106">
        <v>1794000</v>
      </c>
      <c r="E9" s="106">
        <v>1899000</v>
      </c>
      <c r="F9" s="106">
        <v>1704000</v>
      </c>
      <c r="G9" s="105">
        <f t="shared" si="0"/>
        <v>6224000</v>
      </c>
      <c r="H9" s="105">
        <f t="shared" si="1"/>
        <v>393403.21082936763</v>
      </c>
      <c r="I9" s="105">
        <f t="shared" si="2"/>
        <v>5830596.7891706321</v>
      </c>
    </row>
    <row r="10" spans="1:9" ht="15.75" customHeight="1" x14ac:dyDescent="0.25">
      <c r="A10" s="7">
        <f t="shared" si="3"/>
        <v>2029</v>
      </c>
      <c r="B10" s="41">
        <v>335308.54840000003</v>
      </c>
      <c r="C10" s="106">
        <v>826000</v>
      </c>
      <c r="D10" s="106">
        <v>1771000</v>
      </c>
      <c r="E10" s="106">
        <v>1901000</v>
      </c>
      <c r="F10" s="106">
        <v>1740000</v>
      </c>
      <c r="G10" s="105">
        <f t="shared" si="0"/>
        <v>6238000</v>
      </c>
      <c r="H10" s="105">
        <f t="shared" si="1"/>
        <v>389701.79458534077</v>
      </c>
      <c r="I10" s="105">
        <f t="shared" si="2"/>
        <v>5848298.2054146593</v>
      </c>
    </row>
    <row r="11" spans="1:9" ht="15.75" customHeight="1" x14ac:dyDescent="0.25">
      <c r="A11" s="7">
        <f t="shared" si="3"/>
        <v>2030</v>
      </c>
      <c r="B11" s="41">
        <v>332026.76</v>
      </c>
      <c r="C11" s="106">
        <v>827000</v>
      </c>
      <c r="D11" s="106">
        <v>1749000</v>
      </c>
      <c r="E11" s="106">
        <v>1898000</v>
      </c>
      <c r="F11" s="106">
        <v>1770000</v>
      </c>
      <c r="G11" s="105">
        <f t="shared" si="0"/>
        <v>6244000</v>
      </c>
      <c r="H11" s="105">
        <f t="shared" si="1"/>
        <v>385887.6394287484</v>
      </c>
      <c r="I11" s="105">
        <f t="shared" si="2"/>
        <v>5858112.3605712513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8.1432633319155259E-3</v>
      </c>
    </row>
    <row r="4" spans="1:8" ht="15.75" customHeight="1" x14ac:dyDescent="0.25">
      <c r="B4" s="13" t="s">
        <v>69</v>
      </c>
      <c r="C4" s="108">
        <v>0.12976204685914461</v>
      </c>
    </row>
    <row r="5" spans="1:8" ht="15.75" customHeight="1" x14ac:dyDescent="0.25">
      <c r="B5" s="13" t="s">
        <v>70</v>
      </c>
      <c r="C5" s="108">
        <v>7.7865012384755711E-2</v>
      </c>
    </row>
    <row r="6" spans="1:8" ht="15.75" customHeight="1" x14ac:dyDescent="0.25">
      <c r="B6" s="13" t="s">
        <v>71</v>
      </c>
      <c r="C6" s="108">
        <v>0.31596497329182399</v>
      </c>
    </row>
    <row r="7" spans="1:8" ht="15.75" customHeight="1" x14ac:dyDescent="0.25">
      <c r="B7" s="13" t="s">
        <v>72</v>
      </c>
      <c r="C7" s="108">
        <v>0.30968754452631331</v>
      </c>
    </row>
    <row r="8" spans="1:8" ht="15.75" customHeight="1" x14ac:dyDescent="0.25">
      <c r="B8" s="13" t="s">
        <v>73</v>
      </c>
      <c r="C8" s="108">
        <v>2.6987395994716251E-2</v>
      </c>
    </row>
    <row r="9" spans="1:8" ht="15.75" customHeight="1" x14ac:dyDescent="0.25">
      <c r="B9" s="13" t="s">
        <v>74</v>
      </c>
      <c r="C9" s="108">
        <v>6.4952087484845364E-2</v>
      </c>
    </row>
    <row r="10" spans="1:8" ht="15.75" customHeight="1" x14ac:dyDescent="0.25">
      <c r="B10" s="13" t="s">
        <v>75</v>
      </c>
      <c r="C10" s="108">
        <v>6.6637676126485385E-2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0.15642588174573971</v>
      </c>
      <c r="D14" s="107">
        <v>0.15642588174573971</v>
      </c>
      <c r="E14" s="107">
        <v>0.15642588174573971</v>
      </c>
      <c r="F14" s="107">
        <v>0.15642588174573971</v>
      </c>
    </row>
    <row r="15" spans="1:8" ht="15.75" customHeight="1" x14ac:dyDescent="0.25">
      <c r="B15" s="13" t="s">
        <v>82</v>
      </c>
      <c r="C15" s="108">
        <v>0.2459120724979271</v>
      </c>
      <c r="D15" s="108">
        <v>0.2459120724979271</v>
      </c>
      <c r="E15" s="108">
        <v>0.2459120724979271</v>
      </c>
      <c r="F15" s="108">
        <v>0.2459120724979271</v>
      </c>
    </row>
    <row r="16" spans="1:8" ht="15.75" customHeight="1" x14ac:dyDescent="0.25">
      <c r="B16" s="13" t="s">
        <v>83</v>
      </c>
      <c r="C16" s="108">
        <v>4.737862187723605E-2</v>
      </c>
      <c r="D16" s="108">
        <v>4.737862187723605E-2</v>
      </c>
      <c r="E16" s="108">
        <v>4.737862187723605E-2</v>
      </c>
      <c r="F16" s="108">
        <v>4.737862187723605E-2</v>
      </c>
    </row>
    <row r="17" spans="1:8" ht="15.75" customHeight="1" x14ac:dyDescent="0.25">
      <c r="B17" s="13" t="s">
        <v>84</v>
      </c>
      <c r="C17" s="108">
        <v>2.4295120443248691E-2</v>
      </c>
      <c r="D17" s="108">
        <v>2.4295120443248691E-2</v>
      </c>
      <c r="E17" s="108">
        <v>2.4295120443248691E-2</v>
      </c>
      <c r="F17" s="108">
        <v>2.4295120443248691E-2</v>
      </c>
    </row>
    <row r="18" spans="1:8" ht="15.75" customHeight="1" x14ac:dyDescent="0.25">
      <c r="B18" s="13" t="s">
        <v>85</v>
      </c>
      <c r="C18" s="108">
        <v>0.15007652965783441</v>
      </c>
      <c r="D18" s="108">
        <v>0.15007652965783441</v>
      </c>
      <c r="E18" s="108">
        <v>0.15007652965783441</v>
      </c>
      <c r="F18" s="108">
        <v>0.15007652965783441</v>
      </c>
    </row>
    <row r="19" spans="1:8" ht="15.75" customHeight="1" x14ac:dyDescent="0.25">
      <c r="B19" s="13" t="s">
        <v>86</v>
      </c>
      <c r="C19" s="108">
        <v>1.7901193465893431E-2</v>
      </c>
      <c r="D19" s="108">
        <v>1.7901193465893431E-2</v>
      </c>
      <c r="E19" s="108">
        <v>1.7901193465893431E-2</v>
      </c>
      <c r="F19" s="108">
        <v>1.7901193465893431E-2</v>
      </c>
    </row>
    <row r="20" spans="1:8" ht="15.75" customHeight="1" x14ac:dyDescent="0.25">
      <c r="B20" s="13" t="s">
        <v>87</v>
      </c>
      <c r="C20" s="108">
        <v>1.9844259377181251E-2</v>
      </c>
      <c r="D20" s="108">
        <v>1.9844259377181251E-2</v>
      </c>
      <c r="E20" s="108">
        <v>1.9844259377181251E-2</v>
      </c>
      <c r="F20" s="108">
        <v>1.9844259377181251E-2</v>
      </c>
    </row>
    <row r="21" spans="1:8" ht="15.75" customHeight="1" x14ac:dyDescent="0.25">
      <c r="B21" s="13" t="s">
        <v>88</v>
      </c>
      <c r="C21" s="108">
        <v>7.9351354373928026E-2</v>
      </c>
      <c r="D21" s="108">
        <v>7.9351354373928026E-2</v>
      </c>
      <c r="E21" s="108">
        <v>7.9351354373928026E-2</v>
      </c>
      <c r="F21" s="108">
        <v>7.9351354373928026E-2</v>
      </c>
    </row>
    <row r="22" spans="1:8" ht="15.75" customHeight="1" x14ac:dyDescent="0.25">
      <c r="B22" s="13" t="s">
        <v>89</v>
      </c>
      <c r="C22" s="108">
        <v>0.25881496656101122</v>
      </c>
      <c r="D22" s="108">
        <v>0.25881496656101122</v>
      </c>
      <c r="E22" s="108">
        <v>0.25881496656101122</v>
      </c>
      <c r="F22" s="108">
        <v>0.25881496656101122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8.6847340999999995E-2</v>
      </c>
    </row>
    <row r="27" spans="1:8" ht="15.75" customHeight="1" x14ac:dyDescent="0.25">
      <c r="B27" s="13" t="s">
        <v>92</v>
      </c>
      <c r="C27" s="108">
        <v>8.4805239999999997E-3</v>
      </c>
    </row>
    <row r="28" spans="1:8" ht="15.75" customHeight="1" x14ac:dyDescent="0.25">
      <c r="B28" s="13" t="s">
        <v>93</v>
      </c>
      <c r="C28" s="108">
        <v>0.15529126400000001</v>
      </c>
    </row>
    <row r="29" spans="1:8" ht="15.75" customHeight="1" x14ac:dyDescent="0.25">
      <c r="B29" s="13" t="s">
        <v>94</v>
      </c>
      <c r="C29" s="108">
        <v>0.168382743</v>
      </c>
    </row>
    <row r="30" spans="1:8" ht="15.75" customHeight="1" x14ac:dyDescent="0.25">
      <c r="B30" s="13" t="s">
        <v>95</v>
      </c>
      <c r="C30" s="108">
        <v>0.105182391</v>
      </c>
    </row>
    <row r="31" spans="1:8" ht="15.75" customHeight="1" x14ac:dyDescent="0.25">
      <c r="B31" s="13" t="s">
        <v>96</v>
      </c>
      <c r="C31" s="108">
        <v>0.10869061100000001</v>
      </c>
    </row>
    <row r="32" spans="1:8" ht="15.75" customHeight="1" x14ac:dyDescent="0.25">
      <c r="B32" s="13" t="s">
        <v>97</v>
      </c>
      <c r="C32" s="108">
        <v>1.8206013E-2</v>
      </c>
    </row>
    <row r="33" spans="2:3" ht="15.75" customHeight="1" x14ac:dyDescent="0.25">
      <c r="B33" s="13" t="s">
        <v>98</v>
      </c>
      <c r="C33" s="108">
        <v>8.4055170999999984E-2</v>
      </c>
    </row>
    <row r="34" spans="2:3" ht="15.75" customHeight="1" x14ac:dyDescent="0.25">
      <c r="B34" s="13" t="s">
        <v>99</v>
      </c>
      <c r="C34" s="108">
        <v>0.26486394200000002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98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98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98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98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0.55798007500000002</v>
      </c>
      <c r="D14" s="112">
        <v>0.52895796887199997</v>
      </c>
      <c r="E14" s="112">
        <v>0.52895796887199997</v>
      </c>
      <c r="F14" s="112">
        <v>0.31842903291500002</v>
      </c>
      <c r="G14" s="112">
        <v>0.31842903291500002</v>
      </c>
      <c r="H14" s="98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98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0.23399117637155001</v>
      </c>
      <c r="D15" s="109">
        <f t="shared" si="0"/>
        <v>0.22182064007834867</v>
      </c>
      <c r="E15" s="109">
        <f t="shared" si="0"/>
        <v>0.22182064007834867</v>
      </c>
      <c r="F15" s="109">
        <f t="shared" si="0"/>
        <v>0.13353448866903692</v>
      </c>
      <c r="G15" s="109">
        <f t="shared" si="0"/>
        <v>0.13353448866903692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0" t="s">
        <v>122</v>
      </c>
      <c r="C5" s="109">
        <v>1.4505600000000099E-2</v>
      </c>
      <c r="D5" s="109">
        <v>2.1308899999999902E-2</v>
      </c>
      <c r="E5" s="109">
        <v>3.4461200237274031E-2</v>
      </c>
      <c r="F5" s="109">
        <v>0.337257981300354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2022-02-21T22:34:22Z</dcterms:modified>
</cp:coreProperties>
</file>