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D78BD80-EBCF-4ACC-B74A-D92BBF44CE1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G38" i="2"/>
  <c r="I38" i="2" s="1"/>
  <c r="A38" i="2"/>
  <c r="A35" i="2"/>
  <c r="A34" i="2"/>
  <c r="A32" i="2"/>
  <c r="A30" i="2"/>
  <c r="A27" i="2"/>
  <c r="A26" i="2"/>
  <c r="A24" i="2"/>
  <c r="A22" i="2"/>
  <c r="A19" i="2"/>
  <c r="A18" i="2"/>
  <c r="A16" i="2"/>
  <c r="A14" i="2"/>
  <c r="I11" i="2"/>
  <c r="H11" i="2"/>
  <c r="G11" i="2"/>
  <c r="H10" i="2"/>
  <c r="I10" i="2" s="1"/>
  <c r="G10" i="2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D111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<sst xmlns="http://schemas.openxmlformats.org/spreadsheetml/2006/main" count="2092" uniqueCount="341">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</sst>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0.73699999999999999</v>
      </c>
    </row>
    <row r="12" spans="1:3" ht="15" customHeight="1" x14ac:dyDescent="0.25">
      <c r="B12" s="7" t="s">
        <v>12</v>
      </c>
      <c r="C12" s="98">
        <v>0.81099999999999994</v>
      </c>
    </row>
    <row r="13" spans="1:3" ht="15" customHeight="1" x14ac:dyDescent="0.25">
      <c r="B13" s="7" t="s">
        <v>13</v>
      </c>
      <c r="C13" s="98">
        <v>0.30299999999999999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8.1799999999999998E-2</v>
      </c>
    </row>
    <row r="24" spans="1:3" ht="15" customHeight="1" x14ac:dyDescent="0.25">
      <c r="B24" s="10" t="s">
        <v>22</v>
      </c>
      <c r="C24" s="98">
        <v>0.59670000000000001</v>
      </c>
    </row>
    <row r="25" spans="1:3" ht="15" customHeight="1" x14ac:dyDescent="0.25">
      <c r="B25" s="10" t="s">
        <v>23</v>
      </c>
      <c r="C25" s="98">
        <v>0.30309999999999998</v>
      </c>
    </row>
    <row r="26" spans="1:3" ht="15" customHeight="1" x14ac:dyDescent="0.25">
      <c r="B26" s="10" t="s">
        <v>24</v>
      </c>
      <c r="C26" s="98">
        <v>1.84E-2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2"/>
      <c r="E38" s="103"/>
    </row>
    <row r="39" spans="1:5" ht="15" customHeight="1" x14ac:dyDescent="0.25">
      <c r="B39" s="22" t="s">
        <v>35</v>
      </c>
      <c r="C39" s="37">
        <v>24.199999999517399</v>
      </c>
      <c r="D39" s="102"/>
      <c r="E39" s="102"/>
    </row>
    <row r="40" spans="1:5" ht="15" customHeight="1" x14ac:dyDescent="0.25">
      <c r="B40" s="22" t="s">
        <v>36</v>
      </c>
      <c r="C40" s="104">
        <v>1.25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1.8793399999999998E-2</v>
      </c>
      <c r="D45" s="102"/>
    </row>
    <row r="46" spans="1:5" ht="15.75" customHeight="1" x14ac:dyDescent="0.25">
      <c r="B46" s="22" t="s">
        <v>41</v>
      </c>
      <c r="C46" s="98">
        <v>7.1404949999999995E-2</v>
      </c>
      <c r="D46" s="102"/>
    </row>
    <row r="47" spans="1:5" ht="15.75" customHeight="1" x14ac:dyDescent="0.25">
      <c r="B47" s="22" t="s">
        <v>42</v>
      </c>
      <c r="C47" s="98">
        <v>0.1104407</v>
      </c>
      <c r="D47" s="102"/>
      <c r="E47" s="103"/>
    </row>
    <row r="48" spans="1:5" ht="15" customHeight="1" x14ac:dyDescent="0.25">
      <c r="B48" s="22" t="s">
        <v>43</v>
      </c>
      <c r="C48" s="39">
        <v>0.79936094999999996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0.58011699999999999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8.2114124000000011E-2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45.442281641165188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42.690090320031779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217.064805431211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1.2067961995200209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13.70780222005237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13.70780222005237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13.70780222005237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13.70780222005237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13.70780222005237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13.70780222005237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0.44701907318651901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0.13023111111111099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5.0635162116449219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5.0635162116449219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0.95</v>
      </c>
      <c r="C21" s="95">
        <v>0.95</v>
      </c>
      <c r="D21" s="96">
        <v>13.06808901635755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23.483058881679661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4.5660983713272767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0.71090409500000007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19.70745253122227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84.919796715648516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1.831453715203385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0.92608930441939119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0.87451211537467199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2.9135134663262119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0.93935019016922794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7.4863641746676382E-2</v>
      </c>
      <c r="C3" s="119">
        <f>frac_mam_1_5months * 2.6</f>
        <v>7.4863641746676382E-2</v>
      </c>
      <c r="D3" s="119">
        <f>frac_mam_6_11months * 2.6</f>
        <v>6.9755741869406848E-2</v>
      </c>
      <c r="E3" s="119">
        <f>frac_mam_12_23months * 2.6</f>
        <v>4.5638841189607905E-2</v>
      </c>
      <c r="F3" s="119">
        <f>frac_mam_24_59months * 2.6</f>
        <v>3.388538172207084E-2</v>
      </c>
    </row>
    <row r="4" spans="1:6" ht="15.75" customHeight="1" x14ac:dyDescent="0.25">
      <c r="A4" s="4" t="s">
        <v>205</v>
      </c>
      <c r="B4" s="119">
        <f>frac_sam_1month * 2.6</f>
        <v>4.4444193491540697E-2</v>
      </c>
      <c r="C4" s="119">
        <f>frac_sam_1_5months * 2.6</f>
        <v>4.4444193491540697E-2</v>
      </c>
      <c r="D4" s="119">
        <f>frac_sam_6_11months * 2.6</f>
        <v>2.6641044035594041E-2</v>
      </c>
      <c r="E4" s="119">
        <f>frac_sam_12_23months * 2.6</f>
        <v>1.8187397235948099E-2</v>
      </c>
      <c r="F4" s="119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0.10199999999999999</v>
      </c>
      <c r="E2" s="48">
        <f>food_insecure</f>
        <v>0.10199999999999999</v>
      </c>
      <c r="F2" s="48">
        <f>food_insecure</f>
        <v>0.10199999999999999</v>
      </c>
      <c r="G2" s="48">
        <f>food_insecure</f>
        <v>0.10199999999999999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0.10199999999999999</v>
      </c>
      <c r="F5" s="48">
        <f>food_insecure</f>
        <v>0.10199999999999999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0.10199999999999999</v>
      </c>
      <c r="F8" s="48">
        <f>food_insecure</f>
        <v>0.10199999999999999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0.10199999999999999</v>
      </c>
      <c r="F9" s="48">
        <f>food_insecure</f>
        <v>0.10199999999999999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0.81099999999999994</v>
      </c>
      <c r="E10" s="48">
        <f>IF(ISBLANK(comm_deliv), frac_children_health_facility,1)</f>
        <v>0.81099999999999994</v>
      </c>
      <c r="F10" s="48">
        <f>IF(ISBLANK(comm_deliv), frac_children_health_facility,1)</f>
        <v>0.81099999999999994</v>
      </c>
      <c r="G10" s="48">
        <f>IF(ISBLANK(comm_deliv), frac_children_health_facility,1)</f>
        <v>0.81099999999999994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0.10199999999999999</v>
      </c>
      <c r="I15" s="48">
        <f>food_insecure</f>
        <v>0.10199999999999999</v>
      </c>
      <c r="J15" s="48">
        <f>food_insecure</f>
        <v>0.10199999999999999</v>
      </c>
      <c r="K15" s="48">
        <f>food_insecure</f>
        <v>0.10199999999999999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0.73699999999999999</v>
      </c>
      <c r="I18" s="48">
        <f>frac_PW_health_facility</f>
        <v>0.73699999999999999</v>
      </c>
      <c r="J18" s="48">
        <f>frac_PW_health_facility</f>
        <v>0.73699999999999999</v>
      </c>
      <c r="K18" s="48">
        <f>frac_PW_health_facility</f>
        <v>0.73699999999999999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0.30299999999999999</v>
      </c>
      <c r="M24" s="48">
        <f>famplan_unmet_need</f>
        <v>0.30299999999999999</v>
      </c>
      <c r="N24" s="48">
        <f>famplan_unmet_need</f>
        <v>0.30299999999999999</v>
      </c>
      <c r="O24" s="48">
        <f>famplan_unmet_need</f>
        <v>0.30299999999999999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9.5079631369632017E-2</v>
      </c>
      <c r="M25" s="48">
        <f>(1-food_insecure)*(0.49)+food_insecure*(0.7)</f>
        <v>0.51141999999999999</v>
      </c>
      <c r="N25" s="48">
        <f>(1-food_insecure)*(0.49)+food_insecure*(0.7)</f>
        <v>0.51141999999999999</v>
      </c>
      <c r="O25" s="48">
        <f>(1-food_insecure)*(0.49)+food_insecure*(0.7)</f>
        <v>0.51141999999999999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4.0748413444128002E-2</v>
      </c>
      <c r="M26" s="48">
        <f>(1-food_insecure)*(0.21)+food_insecure*(0.3)</f>
        <v>0.21917999999999999</v>
      </c>
      <c r="N26" s="48">
        <f>(1-food_insecure)*(0.21)+food_insecure*(0.3)</f>
        <v>0.21917999999999999</v>
      </c>
      <c r="O26" s="48">
        <f>(1-food_insecure)*(0.21)+food_insecure*(0.3)</f>
        <v>0.21917999999999999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5.0084964786239999E-2</v>
      </c>
      <c r="M27" s="48">
        <f>(1-food_insecure)*(0.3)</f>
        <v>0.26939999999999997</v>
      </c>
      <c r="N27" s="48">
        <f>(1-food_insecure)*(0.3)</f>
        <v>0.26939999999999997</v>
      </c>
      <c r="O27" s="48">
        <f>(1-food_insecure)*(0.3)</f>
        <v>0.26939999999999997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1534414.3632</v>
      </c>
      <c r="C2" s="41">
        <v>3226000</v>
      </c>
      <c r="D2" s="41">
        <v>7412000</v>
      </c>
      <c r="E2" s="41">
        <v>333000</v>
      </c>
      <c r="F2" s="41">
        <v>224000</v>
      </c>
      <c r="G2" s="105">
        <f t="shared" ref="G2:G11" si="0">C2+D2+E2+F2</f>
        <v>11195000</v>
      </c>
      <c r="H2" s="105">
        <f t="shared" ref="H2:H11" si="1">(B2 + stillbirth*B2/(1000-stillbirth))/(1-abortion)</f>
        <v>1760117.2329722573</v>
      </c>
      <c r="I2" s="105">
        <f t="shared" ref="I2:I11" si="2">G2-H2</f>
        <v>9434882.7670277432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1519116.5120000001</v>
      </c>
      <c r="C3" s="106">
        <v>3266000</v>
      </c>
      <c r="D3" s="106">
        <v>7147000</v>
      </c>
      <c r="E3" s="106">
        <v>350000</v>
      </c>
      <c r="F3" s="106">
        <v>232000</v>
      </c>
      <c r="G3" s="105">
        <f t="shared" si="0"/>
        <v>10995000</v>
      </c>
      <c r="H3" s="105">
        <f t="shared" si="1"/>
        <v>1742569.1624051835</v>
      </c>
      <c r="I3" s="105">
        <f t="shared" si="2"/>
        <v>9252430.8375948165</v>
      </c>
    </row>
    <row r="4" spans="1:9" ht="15.75" customHeight="1" x14ac:dyDescent="0.25">
      <c r="A4" s="7">
        <f t="shared" si="3"/>
        <v>2023</v>
      </c>
      <c r="B4" s="41">
        <v>1502957.3455999999</v>
      </c>
      <c r="C4" s="106">
        <v>3317000</v>
      </c>
      <c r="D4" s="106">
        <v>6891000</v>
      </c>
      <c r="E4" s="106">
        <v>366000</v>
      </c>
      <c r="F4" s="106">
        <v>240000</v>
      </c>
      <c r="G4" s="105">
        <f t="shared" si="0"/>
        <v>10814000</v>
      </c>
      <c r="H4" s="105">
        <f t="shared" si="1"/>
        <v>1724033.0824953271</v>
      </c>
      <c r="I4" s="105">
        <f t="shared" si="2"/>
        <v>9089966.917504672</v>
      </c>
    </row>
    <row r="5" spans="1:9" ht="15.75" customHeight="1" x14ac:dyDescent="0.25">
      <c r="A5" s="7">
        <f t="shared" si="3"/>
        <v>2024</v>
      </c>
      <c r="B5" s="41">
        <v>1485839.6136</v>
      </c>
      <c r="C5" s="106">
        <v>3371000</v>
      </c>
      <c r="D5" s="106">
        <v>6677000</v>
      </c>
      <c r="E5" s="106">
        <v>382000</v>
      </c>
      <c r="F5" s="106">
        <v>249000</v>
      </c>
      <c r="G5" s="105">
        <f t="shared" si="0"/>
        <v>10679000</v>
      </c>
      <c r="H5" s="105">
        <f t="shared" si="1"/>
        <v>1704397.43790988</v>
      </c>
      <c r="I5" s="105">
        <f t="shared" si="2"/>
        <v>8974602.5620901193</v>
      </c>
    </row>
    <row r="6" spans="1:9" ht="15.75" customHeight="1" x14ac:dyDescent="0.25">
      <c r="A6" s="7">
        <f t="shared" si="3"/>
        <v>2025</v>
      </c>
      <c r="B6" s="41">
        <v>1467675.4480000001</v>
      </c>
      <c r="C6" s="106">
        <v>3425000</v>
      </c>
      <c r="D6" s="106">
        <v>6525000</v>
      </c>
      <c r="E6" s="106">
        <v>398000</v>
      </c>
      <c r="F6" s="106">
        <v>258000</v>
      </c>
      <c r="G6" s="105">
        <f t="shared" si="0"/>
        <v>10606000</v>
      </c>
      <c r="H6" s="105">
        <f t="shared" si="1"/>
        <v>1683561.4358090872</v>
      </c>
      <c r="I6" s="105">
        <f t="shared" si="2"/>
        <v>8922438.564190913</v>
      </c>
    </row>
    <row r="7" spans="1:9" ht="15.75" customHeight="1" x14ac:dyDescent="0.25">
      <c r="A7" s="7">
        <f t="shared" si="3"/>
        <v>2026</v>
      </c>
      <c r="B7" s="41">
        <v>1444569.8101999999</v>
      </c>
      <c r="C7" s="106">
        <v>3476000</v>
      </c>
      <c r="D7" s="106">
        <v>6435000</v>
      </c>
      <c r="E7" s="106">
        <v>413000</v>
      </c>
      <c r="F7" s="106">
        <v>268000</v>
      </c>
      <c r="G7" s="105">
        <f t="shared" si="0"/>
        <v>10592000</v>
      </c>
      <c r="H7" s="105">
        <f t="shared" si="1"/>
        <v>1657057.101487176</v>
      </c>
      <c r="I7" s="105">
        <f t="shared" si="2"/>
        <v>8934942.8985128235</v>
      </c>
    </row>
    <row r="8" spans="1:9" ht="15.75" customHeight="1" x14ac:dyDescent="0.25">
      <c r="A8" s="7">
        <f t="shared" si="3"/>
        <v>2027</v>
      </c>
      <c r="B8" s="41">
        <v>1420431.5072000001</v>
      </c>
      <c r="C8" s="106">
        <v>3524000</v>
      </c>
      <c r="D8" s="106">
        <v>6412000</v>
      </c>
      <c r="E8" s="106">
        <v>427000</v>
      </c>
      <c r="F8" s="106">
        <v>277000</v>
      </c>
      <c r="G8" s="105">
        <f t="shared" si="0"/>
        <v>10640000</v>
      </c>
      <c r="H8" s="105">
        <f t="shared" si="1"/>
        <v>1629368.2032964674</v>
      </c>
      <c r="I8" s="105">
        <f t="shared" si="2"/>
        <v>9010631.7967035323</v>
      </c>
    </row>
    <row r="9" spans="1:9" ht="15.75" customHeight="1" x14ac:dyDescent="0.25">
      <c r="A9" s="7">
        <f t="shared" si="3"/>
        <v>2028</v>
      </c>
      <c r="B9" s="41">
        <v>1395284.9372</v>
      </c>
      <c r="C9" s="106">
        <v>3566000</v>
      </c>
      <c r="D9" s="106">
        <v>6441000</v>
      </c>
      <c r="E9" s="106">
        <v>440000</v>
      </c>
      <c r="F9" s="106">
        <v>287000</v>
      </c>
      <c r="G9" s="105">
        <f t="shared" si="0"/>
        <v>10734000</v>
      </c>
      <c r="H9" s="105">
        <f t="shared" si="1"/>
        <v>1600522.7282613944</v>
      </c>
      <c r="I9" s="105">
        <f t="shared" si="2"/>
        <v>9133477.2717386056</v>
      </c>
    </row>
    <row r="10" spans="1:9" ht="15.75" customHeight="1" x14ac:dyDescent="0.25">
      <c r="A10" s="7">
        <f t="shared" si="3"/>
        <v>2029</v>
      </c>
      <c r="B10" s="41">
        <v>1369207.6592000001</v>
      </c>
      <c r="C10" s="106">
        <v>3600000</v>
      </c>
      <c r="D10" s="106">
        <v>6496000</v>
      </c>
      <c r="E10" s="106">
        <v>451000</v>
      </c>
      <c r="F10" s="106">
        <v>299000</v>
      </c>
      <c r="G10" s="105">
        <f t="shared" si="0"/>
        <v>10846000</v>
      </c>
      <c r="H10" s="105">
        <f t="shared" si="1"/>
        <v>1570609.6438315234</v>
      </c>
      <c r="I10" s="105">
        <f t="shared" si="2"/>
        <v>9275390.3561684769</v>
      </c>
    </row>
    <row r="11" spans="1:9" ht="15.75" customHeight="1" x14ac:dyDescent="0.25">
      <c r="A11" s="7">
        <f t="shared" si="3"/>
        <v>2030</v>
      </c>
      <c r="B11" s="41">
        <v>1342260.6359999999</v>
      </c>
      <c r="C11" s="106">
        <v>3623000</v>
      </c>
      <c r="D11" s="106">
        <v>6557000</v>
      </c>
      <c r="E11" s="106">
        <v>461000</v>
      </c>
      <c r="F11" s="106">
        <v>312000</v>
      </c>
      <c r="G11" s="105">
        <f t="shared" si="0"/>
        <v>10953000</v>
      </c>
      <c r="H11" s="105">
        <f t="shared" si="1"/>
        <v>1539698.8800579694</v>
      </c>
      <c r="I11" s="105">
        <f t="shared" si="2"/>
        <v>9413301.1199420299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0.16033583546905689</v>
      </c>
    </row>
    <row r="5" spans="1:8" ht="15.75" customHeight="1" x14ac:dyDescent="0.25">
      <c r="B5" s="13" t="s">
        <v>70</v>
      </c>
      <c r="C5" s="108">
        <v>6.719680850372535E-2</v>
      </c>
    </row>
    <row r="6" spans="1:8" ht="15.75" customHeight="1" x14ac:dyDescent="0.25">
      <c r="B6" s="13" t="s">
        <v>71</v>
      </c>
      <c r="C6" s="108">
        <v>0.14227136169855481</v>
      </c>
    </row>
    <row r="7" spans="1:8" ht="15.75" customHeight="1" x14ac:dyDescent="0.25">
      <c r="B7" s="13" t="s">
        <v>72</v>
      </c>
      <c r="C7" s="108">
        <v>0.3964909147192377</v>
      </c>
    </row>
    <row r="8" spans="1:8" ht="15.75" customHeight="1" x14ac:dyDescent="0.25">
      <c r="B8" s="13" t="s">
        <v>73</v>
      </c>
      <c r="C8" s="108">
        <v>1.031272190442014E-4</v>
      </c>
    </row>
    <row r="9" spans="1:8" ht="15.75" customHeight="1" x14ac:dyDescent="0.25">
      <c r="B9" s="13" t="s">
        <v>74</v>
      </c>
      <c r="C9" s="108">
        <v>0.1747284136599136</v>
      </c>
    </row>
    <row r="10" spans="1:8" ht="15.75" customHeight="1" x14ac:dyDescent="0.25">
      <c r="B10" s="13" t="s">
        <v>75</v>
      </c>
      <c r="C10" s="108">
        <v>5.887353873046753E-2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0.1102965882193869</v>
      </c>
      <c r="D14" s="107">
        <v>0.1102965882193869</v>
      </c>
      <c r="E14" s="107">
        <v>0.1102965882193869</v>
      </c>
      <c r="F14" s="107">
        <v>0.1102965882193869</v>
      </c>
    </row>
    <row r="15" spans="1:8" ht="15.75" customHeight="1" x14ac:dyDescent="0.25">
      <c r="B15" s="13" t="s">
        <v>82</v>
      </c>
      <c r="C15" s="108">
        <v>0.16123905796571511</v>
      </c>
      <c r="D15" s="108">
        <v>0.16123905796571511</v>
      </c>
      <c r="E15" s="108">
        <v>0.16123905796571511</v>
      </c>
      <c r="F15" s="108">
        <v>0.16123905796571511</v>
      </c>
    </row>
    <row r="16" spans="1:8" ht="15.75" customHeight="1" x14ac:dyDescent="0.25">
      <c r="B16" s="13" t="s">
        <v>83</v>
      </c>
      <c r="C16" s="108">
        <v>3.0883223409954998E-2</v>
      </c>
      <c r="D16" s="108">
        <v>3.0883223409954998E-2</v>
      </c>
      <c r="E16" s="108">
        <v>3.0883223409954998E-2</v>
      </c>
      <c r="F16" s="108">
        <v>3.0883223409954998E-2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2.200386345462595E-2</v>
      </c>
      <c r="D18" s="108">
        <v>2.200386345462595E-2</v>
      </c>
      <c r="E18" s="108">
        <v>2.200386345462595E-2</v>
      </c>
      <c r="F18" s="108">
        <v>2.200386345462595E-2</v>
      </c>
    </row>
    <row r="19" spans="1:8" ht="15.75" customHeight="1" x14ac:dyDescent="0.25">
      <c r="B19" s="13" t="s">
        <v>86</v>
      </c>
      <c r="C19" s="108">
        <v>4.7111471572497954E-3</v>
      </c>
      <c r="D19" s="108">
        <v>4.7111471572497954E-3</v>
      </c>
      <c r="E19" s="108">
        <v>4.7111471572497954E-3</v>
      </c>
      <c r="F19" s="108">
        <v>4.7111471572497954E-3</v>
      </c>
    </row>
    <row r="20" spans="1:8" ht="15.75" customHeight="1" x14ac:dyDescent="0.25">
      <c r="B20" s="13" t="s">
        <v>87</v>
      </c>
      <c r="C20" s="108">
        <v>2.8996621350702759E-2</v>
      </c>
      <c r="D20" s="108">
        <v>2.8996621350702759E-2</v>
      </c>
      <c r="E20" s="108">
        <v>2.8996621350702759E-2</v>
      </c>
      <c r="F20" s="108">
        <v>2.8996621350702759E-2</v>
      </c>
    </row>
    <row r="21" spans="1:8" ht="15.75" customHeight="1" x14ac:dyDescent="0.25">
      <c r="B21" s="13" t="s">
        <v>88</v>
      </c>
      <c r="C21" s="108">
        <v>0.19343285380439651</v>
      </c>
      <c r="D21" s="108">
        <v>0.19343285380439651</v>
      </c>
      <c r="E21" s="108">
        <v>0.19343285380439651</v>
      </c>
      <c r="F21" s="108">
        <v>0.19343285380439651</v>
      </c>
    </row>
    <row r="22" spans="1:8" ht="15.75" customHeight="1" x14ac:dyDescent="0.25">
      <c r="B22" s="13" t="s">
        <v>89</v>
      </c>
      <c r="C22" s="108">
        <v>0.44843664463796812</v>
      </c>
      <c r="D22" s="108">
        <v>0.44843664463796812</v>
      </c>
      <c r="E22" s="108">
        <v>0.44843664463796812</v>
      </c>
      <c r="F22" s="108">
        <v>0.44843664463796812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5.6534050000000002E-2</v>
      </c>
    </row>
    <row r="27" spans="1:8" ht="15.75" customHeight="1" x14ac:dyDescent="0.25">
      <c r="B27" s="13" t="s">
        <v>92</v>
      </c>
      <c r="C27" s="108">
        <v>3.5322311000000002E-2</v>
      </c>
    </row>
    <row r="28" spans="1:8" ht="15.75" customHeight="1" x14ac:dyDescent="0.25">
      <c r="B28" s="13" t="s">
        <v>93</v>
      </c>
      <c r="C28" s="108">
        <v>4.2593103E-2</v>
      </c>
    </row>
    <row r="29" spans="1:8" ht="15.75" customHeight="1" x14ac:dyDescent="0.25">
      <c r="B29" s="13" t="s">
        <v>94</v>
      </c>
      <c r="C29" s="108">
        <v>0.27419058800000001</v>
      </c>
    </row>
    <row r="30" spans="1:8" ht="15.75" customHeight="1" x14ac:dyDescent="0.25">
      <c r="B30" s="13" t="s">
        <v>95</v>
      </c>
      <c r="C30" s="108">
        <v>6.2699299999999999E-2</v>
      </c>
    </row>
    <row r="31" spans="1:8" ht="15.75" customHeight="1" x14ac:dyDescent="0.25">
      <c r="B31" s="13" t="s">
        <v>96</v>
      </c>
      <c r="C31" s="108">
        <v>0.140173941</v>
      </c>
    </row>
    <row r="32" spans="1:8" ht="15.75" customHeight="1" x14ac:dyDescent="0.25">
      <c r="B32" s="13" t="s">
        <v>97</v>
      </c>
      <c r="C32" s="108">
        <v>2.4544165999999999E-2</v>
      </c>
    </row>
    <row r="33" spans="2:3" ht="15.75" customHeight="1" x14ac:dyDescent="0.25">
      <c r="B33" s="13" t="s">
        <v>98</v>
      </c>
      <c r="C33" s="108">
        <v>0.119318915</v>
      </c>
    </row>
    <row r="34" spans="2:3" ht="15.75" customHeight="1" x14ac:dyDescent="0.25">
      <c r="B34" s="13" t="s">
        <v>99</v>
      </c>
      <c r="C34" s="108">
        <v>0.24462362800000001</v>
      </c>
    </row>
    <row r="35" spans="2:3" ht="15.75" customHeight="1" x14ac:dyDescent="0.25">
      <c r="B35" s="18" t="s">
        <v>30</v>
      </c>
      <c r="C35" s="40">
        <f>SUM(C26:C34)</f>
        <v>1.0000000019999999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98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98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98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98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0.41148677075000001</v>
      </c>
      <c r="D14" s="112">
        <v>0.38665276676100002</v>
      </c>
      <c r="E14" s="112">
        <v>0.38665276676100002</v>
      </c>
      <c r="F14" s="112">
        <v>0.23521444346199999</v>
      </c>
      <c r="G14" s="112">
        <v>0.23521444346199999</v>
      </c>
      <c r="H14" s="98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98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0.23871047098717776</v>
      </c>
      <c r="D15" s="109">
        <f t="shared" si="0"/>
        <v>0.22430384309509105</v>
      </c>
      <c r="E15" s="109">
        <f t="shared" si="0"/>
        <v>0.22430384309509105</v>
      </c>
      <c r="F15" s="109">
        <f t="shared" si="0"/>
        <v>0.13645189729784504</v>
      </c>
      <c r="G15" s="109">
        <f t="shared" si="0"/>
        <v>0.13645189729784504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0" t="s">
        <v>122</v>
      </c>
      <c r="C5" s="109">
        <v>4.4584232702850002E-2</v>
      </c>
      <c r="D5" s="109">
        <v>9.9905372185185096E-2</v>
      </c>
      <c r="E5" s="109">
        <v>0.25392239751210099</v>
      </c>
      <c r="F5" s="109">
        <v>0.51303761567592598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2022-02-21T22:35:02Z</dcterms:modified>
</cp:coreProperties>
</file>