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n\"/>
    </mc:Choice>
  </mc:AlternateContent>
  <xr:revisionPtr revIDLastSave="0" documentId="8_{C87D8D61-610D-4C32-A320-4D00E84D0562}" xr6:coauthVersionLast="47" xr6:coauthVersionMax="47" xr10:uidLastSave="{00000000-0000-0000-0000-000000000000}"/>
  <bookViews>
    <workbookView xWindow="-28920" yWindow="-120" windowWidth="29040" windowHeight="15840" tabRatio="961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H39" i="2"/>
  <c r="G39" i="2"/>
  <c r="I39" i="2" s="1"/>
  <c r="A39" i="2"/>
  <c r="H38" i="2"/>
  <c r="I38" i="2" s="1"/>
  <c r="G38" i="2"/>
  <c r="A35" i="2"/>
  <c r="A34" i="2"/>
  <c r="A32" i="2"/>
  <c r="A27" i="2"/>
  <c r="A26" i="2"/>
  <c r="A24" i="2"/>
  <c r="A19" i="2"/>
  <c r="A18" i="2"/>
  <c r="A16" i="2"/>
  <c r="H11" i="2"/>
  <c r="I11" i="2" s="1"/>
  <c r="G11" i="2"/>
  <c r="H10" i="2"/>
  <c r="G10" i="2"/>
  <c r="I10" i="2" s="1"/>
  <c r="H9" i="2"/>
  <c r="I9" i="2" s="1"/>
  <c r="G9" i="2"/>
  <c r="H8" i="2"/>
  <c r="G8" i="2"/>
  <c r="I8" i="2" s="1"/>
  <c r="H7" i="2"/>
  <c r="I7" i="2" s="1"/>
  <c r="G7" i="2"/>
  <c r="H6" i="2"/>
  <c r="G6" i="2"/>
  <c r="I6" i="2" s="1"/>
  <c r="H5" i="2"/>
  <c r="I5" i="2" s="1"/>
  <c r="G5" i="2"/>
  <c r="H4" i="2"/>
  <c r="G4" i="2"/>
  <c r="I4" i="2" s="1"/>
  <c r="H3" i="2"/>
  <c r="I3" i="2" s="1"/>
  <c r="G3" i="2"/>
  <c r="A3" i="2"/>
  <c r="H2" i="2"/>
  <c r="G2" i="2"/>
  <c r="I2" i="2" s="1"/>
  <c r="A2" i="2"/>
  <c r="A37" i="2" s="1"/>
  <c r="C33" i="1"/>
  <c r="C20" i="1"/>
  <c r="A14" i="2" l="1"/>
  <c r="A22" i="2"/>
  <c r="A30" i="2"/>
  <c r="A38" i="2"/>
  <c r="A40" i="2"/>
  <c r="A15" i="2"/>
  <c r="A23" i="2"/>
  <c r="A31" i="2"/>
  <c r="A17" i="2"/>
  <c r="A25" i="2"/>
  <c r="A33" i="2"/>
  <c r="D58" i="20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3" i="2"/>
  <c r="A21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<sst xmlns="http://schemas.openxmlformats.org/spreadsheetml/2006/main" count="2092" uniqueCount="341">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</sst>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4" fillId="2" borderId="1" xfId="0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4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94" customWidth="1"/>
    <col min="2" max="2" width="38.6328125" style="22" customWidth="1"/>
    <col min="3" max="3" width="14.453125" style="94" customWidth="1"/>
    <col min="4" max="16384" width="14.453125" style="94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94" t="s">
        <v>3</v>
      </c>
      <c r="B2" s="21"/>
      <c r="C2" s="21"/>
    </row>
    <row r="3" spans="1:3" ht="15.9" customHeight="1" x14ac:dyDescent="0.3">
      <c r="A3" s="1"/>
      <c r="B3" s="7" t="s">
        <v>4</v>
      </c>
      <c r="C3" s="35">
        <v>2021</v>
      </c>
    </row>
    <row r="4" spans="1:3" ht="15.9" customHeight="1" x14ac:dyDescent="0.3">
      <c r="A4" s="1"/>
      <c r="B4" s="7" t="s">
        <v>5</v>
      </c>
      <c r="C4" s="36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94" t="s">
        <v>6</v>
      </c>
    </row>
    <row r="7" spans="1:3" ht="15" customHeight="1" x14ac:dyDescent="0.25">
      <c r="B7" s="22" t="s">
        <v>7</v>
      </c>
      <c r="C7" s="37">
        <v>5763696</v>
      </c>
    </row>
    <row r="8" spans="1:3" ht="15" customHeight="1" x14ac:dyDescent="0.25">
      <c r="B8" s="7" t="s">
        <v>8</v>
      </c>
      <c r="C8" s="38">
        <v>0.189</v>
      </c>
    </row>
    <row r="9" spans="1:3" ht="15" customHeight="1" x14ac:dyDescent="0.25">
      <c r="B9" s="7" t="s">
        <v>9</v>
      </c>
      <c r="C9" s="98">
        <v>0.15</v>
      </c>
    </row>
    <row r="10" spans="1:3" ht="15" customHeight="1" x14ac:dyDescent="0.25">
      <c r="B10" s="7" t="s">
        <v>10</v>
      </c>
      <c r="C10" s="98">
        <v>0.84276802062988299</v>
      </c>
    </row>
    <row r="11" spans="1:3" ht="15" customHeight="1" x14ac:dyDescent="0.25">
      <c r="B11" s="7" t="s">
        <v>11</v>
      </c>
      <c r="C11" s="98">
        <v>0.755</v>
      </c>
    </row>
    <row r="12" spans="1:3" ht="15" customHeight="1" x14ac:dyDescent="0.25">
      <c r="B12" s="7" t="s">
        <v>12</v>
      </c>
      <c r="C12" s="98">
        <v>0.87599999999999989</v>
      </c>
    </row>
    <row r="13" spans="1:3" ht="15" customHeight="1" x14ac:dyDescent="0.25">
      <c r="B13" s="7" t="s">
        <v>13</v>
      </c>
      <c r="C13" s="98">
        <v>0.221</v>
      </c>
    </row>
    <row r="14" spans="1:3" ht="15" customHeight="1" x14ac:dyDescent="0.25">
      <c r="B14" s="94"/>
    </row>
    <row r="15" spans="1:3" ht="15" customHeight="1" x14ac:dyDescent="0.3">
      <c r="A15" s="94" t="s">
        <v>14</v>
      </c>
      <c r="B15" s="9"/>
      <c r="C15" s="4"/>
    </row>
    <row r="16" spans="1:3" ht="15" customHeight="1" x14ac:dyDescent="0.25">
      <c r="B16" s="7" t="s">
        <v>15</v>
      </c>
      <c r="C16" s="98">
        <v>0.1</v>
      </c>
    </row>
    <row r="17" spans="1:3" ht="15" customHeight="1" x14ac:dyDescent="0.25">
      <c r="B17" s="7" t="s">
        <v>16</v>
      </c>
      <c r="C17" s="98">
        <v>0.7</v>
      </c>
    </row>
    <row r="18" spans="1:3" ht="15" customHeight="1" x14ac:dyDescent="0.25">
      <c r="B18" s="7" t="s">
        <v>17</v>
      </c>
      <c r="C18" s="98">
        <v>0.05</v>
      </c>
    </row>
    <row r="19" spans="1:3" ht="15" customHeight="1" x14ac:dyDescent="0.25">
      <c r="B19" s="7" t="s">
        <v>18</v>
      </c>
      <c r="C19" s="98">
        <v>0.05</v>
      </c>
    </row>
    <row r="20" spans="1:3" ht="15" customHeight="1" x14ac:dyDescent="0.25">
      <c r="B20" s="7" t="s">
        <v>19</v>
      </c>
      <c r="C20" s="39">
        <f>1-frac_rice-frac_wheat-frac_maize</f>
        <v>0.20000000000000007</v>
      </c>
    </row>
    <row r="21" spans="1:3" ht="15" customHeight="1" x14ac:dyDescent="0.25">
      <c r="B21" s="94"/>
    </row>
    <row r="22" spans="1:3" ht="15" customHeight="1" x14ac:dyDescent="0.25">
      <c r="A22" s="94" t="s">
        <v>20</v>
      </c>
    </row>
    <row r="23" spans="1:3" ht="15" customHeight="1" x14ac:dyDescent="0.25">
      <c r="B23" s="10" t="s">
        <v>21</v>
      </c>
      <c r="C23" s="98">
        <v>9.8900000000000002E-2</v>
      </c>
    </row>
    <row r="24" spans="1:3" ht="15" customHeight="1" x14ac:dyDescent="0.25">
      <c r="B24" s="10" t="s">
        <v>22</v>
      </c>
      <c r="C24" s="98">
        <v>0.53500000000000003</v>
      </c>
    </row>
    <row r="25" spans="1:3" ht="15" customHeight="1" x14ac:dyDescent="0.25">
      <c r="B25" s="10" t="s">
        <v>23</v>
      </c>
      <c r="C25" s="98">
        <v>0.3115</v>
      </c>
    </row>
    <row r="26" spans="1:3" ht="15" customHeight="1" x14ac:dyDescent="0.25">
      <c r="B26" s="10" t="s">
        <v>24</v>
      </c>
      <c r="C26" s="98">
        <v>5.4600000000000003E-2</v>
      </c>
    </row>
    <row r="27" spans="1:3" ht="15" customHeight="1" x14ac:dyDescent="0.25">
      <c r="B27" s="10"/>
      <c r="C27" s="10"/>
    </row>
    <row r="28" spans="1:3" ht="15" customHeight="1" x14ac:dyDescent="0.25">
      <c r="A28" s="94" t="s">
        <v>25</v>
      </c>
      <c r="B28" s="10"/>
      <c r="C28" s="10"/>
    </row>
    <row r="29" spans="1:3" ht="14.25" customHeight="1" x14ac:dyDescent="0.25">
      <c r="B29" s="16" t="s">
        <v>26</v>
      </c>
      <c r="C29" s="98">
        <v>0.33297699189213298</v>
      </c>
    </row>
    <row r="30" spans="1:3" ht="14.25" customHeight="1" x14ac:dyDescent="0.25">
      <c r="B30" s="16" t="s">
        <v>27</v>
      </c>
      <c r="C30" s="99">
        <v>3.7151201420100602E-2</v>
      </c>
    </row>
    <row r="31" spans="1:3" ht="14.25" customHeight="1" x14ac:dyDescent="0.25">
      <c r="B31" s="16" t="s">
        <v>28</v>
      </c>
      <c r="C31" s="99">
        <v>6.7324250317245996E-2</v>
      </c>
    </row>
    <row r="32" spans="1:3" ht="14.25" customHeight="1" x14ac:dyDescent="0.25">
      <c r="B32" s="16" t="s">
        <v>29</v>
      </c>
      <c r="C32" s="99">
        <v>0.56254755637052001</v>
      </c>
    </row>
    <row r="33" spans="1:5" ht="13" customHeight="1" x14ac:dyDescent="0.25">
      <c r="B33" s="18" t="s">
        <v>30</v>
      </c>
      <c r="C33" s="40">
        <f>SUM(C29:C32)</f>
        <v>0.99999999999999956</v>
      </c>
    </row>
    <row r="34" spans="1:5" ht="15" customHeight="1" x14ac:dyDescent="0.25"/>
    <row r="35" spans="1:5" ht="15" customHeight="1" x14ac:dyDescent="0.3">
      <c r="A35" s="31" t="s">
        <v>31</v>
      </c>
    </row>
    <row r="36" spans="1:5" ht="15" customHeight="1" x14ac:dyDescent="0.25">
      <c r="A36" s="94" t="s">
        <v>32</v>
      </c>
      <c r="B36" s="7"/>
    </row>
    <row r="37" spans="1:5" ht="15" customHeight="1" x14ac:dyDescent="0.25">
      <c r="B37" s="22" t="s">
        <v>33</v>
      </c>
      <c r="C37" s="37">
        <v>11.4528710574727</v>
      </c>
    </row>
    <row r="38" spans="1:5" ht="15" customHeight="1" x14ac:dyDescent="0.25">
      <c r="B38" s="22" t="s">
        <v>34</v>
      </c>
      <c r="C38" s="37">
        <v>27.5164818893263</v>
      </c>
      <c r="D38" s="102"/>
      <c r="E38" s="103"/>
    </row>
    <row r="39" spans="1:5" ht="15" customHeight="1" x14ac:dyDescent="0.25">
      <c r="B39" s="22" t="s">
        <v>35</v>
      </c>
      <c r="C39" s="37">
        <v>34.457771601452201</v>
      </c>
      <c r="D39" s="102"/>
      <c r="E39" s="102"/>
    </row>
    <row r="40" spans="1:5" ht="15" customHeight="1" x14ac:dyDescent="0.25">
      <c r="B40" s="22" t="s">
        <v>36</v>
      </c>
      <c r="C40" s="104">
        <v>1.19</v>
      </c>
    </row>
    <row r="41" spans="1:5" ht="15" customHeight="1" x14ac:dyDescent="0.25">
      <c r="B41" s="22" t="s">
        <v>37</v>
      </c>
      <c r="C41" s="98">
        <v>0.12</v>
      </c>
    </row>
    <row r="42" spans="1:5" ht="15" customHeight="1" x14ac:dyDescent="0.25">
      <c r="B42" s="22" t="s">
        <v>38</v>
      </c>
      <c r="C42" s="37">
        <v>16.378899619999999</v>
      </c>
    </row>
    <row r="43" spans="1:5" ht="15.75" customHeight="1" x14ac:dyDescent="0.25">
      <c r="D43" s="102"/>
    </row>
    <row r="44" spans="1:5" ht="15.75" customHeight="1" x14ac:dyDescent="0.25">
      <c r="A44" s="94" t="s">
        <v>39</v>
      </c>
      <c r="D44" s="102"/>
    </row>
    <row r="45" spans="1:5" ht="15.75" customHeight="1" x14ac:dyDescent="0.25">
      <c r="B45" s="22" t="s">
        <v>40</v>
      </c>
      <c r="C45" s="98">
        <v>1.28585E-2</v>
      </c>
      <c r="D45" s="102"/>
    </row>
    <row r="46" spans="1:5" ht="15.75" customHeight="1" x14ac:dyDescent="0.25">
      <c r="B46" s="22" t="s">
        <v>41</v>
      </c>
      <c r="C46" s="98">
        <v>6.7168789999999992E-2</v>
      </c>
      <c r="D46" s="102"/>
    </row>
    <row r="47" spans="1:5" ht="15.75" customHeight="1" x14ac:dyDescent="0.25">
      <c r="B47" s="22" t="s">
        <v>42</v>
      </c>
      <c r="C47" s="98">
        <v>0.21762380000000001</v>
      </c>
      <c r="D47" s="102"/>
      <c r="E47" s="103"/>
    </row>
    <row r="48" spans="1:5" ht="15" customHeight="1" x14ac:dyDescent="0.25">
      <c r="B48" s="22" t="s">
        <v>43</v>
      </c>
      <c r="C48" s="39">
        <v>0.70234890999999999</v>
      </c>
      <c r="D48" s="102"/>
      <c r="E48" s="102"/>
    </row>
    <row r="49" spans="1:4" ht="15.75" customHeight="1" x14ac:dyDescent="0.25">
      <c r="D49" s="102"/>
    </row>
    <row r="50" spans="1:4" ht="15.75" customHeight="1" x14ac:dyDescent="0.25">
      <c r="A50" s="94" t="s">
        <v>44</v>
      </c>
      <c r="D50" s="102"/>
    </row>
    <row r="51" spans="1:4" ht="15.75" customHeight="1" x14ac:dyDescent="0.25">
      <c r="B51" s="22" t="s">
        <v>45</v>
      </c>
      <c r="C51" s="104">
        <v>3.3</v>
      </c>
      <c r="D51" s="102"/>
    </row>
    <row r="52" spans="1:4" ht="15" customHeight="1" x14ac:dyDescent="0.25">
      <c r="B52" s="22" t="s">
        <v>46</v>
      </c>
      <c r="C52" s="104">
        <v>3.3</v>
      </c>
    </row>
    <row r="53" spans="1:4" ht="15.75" customHeight="1" x14ac:dyDescent="0.25">
      <c r="B53" s="22" t="s">
        <v>47</v>
      </c>
      <c r="C53" s="104">
        <v>3.3</v>
      </c>
    </row>
    <row r="54" spans="1:4" ht="15.75" customHeight="1" x14ac:dyDescent="0.25">
      <c r="B54" s="22" t="s">
        <v>48</v>
      </c>
      <c r="C54" s="104">
        <v>3.3</v>
      </c>
    </row>
    <row r="55" spans="1:4" ht="15.75" customHeight="1" x14ac:dyDescent="0.25">
      <c r="B55" s="22" t="s">
        <v>49</v>
      </c>
      <c r="C55" s="104">
        <v>3.3</v>
      </c>
    </row>
    <row r="57" spans="1:4" ht="15.75" customHeight="1" x14ac:dyDescent="0.25">
      <c r="A57" s="94" t="s">
        <v>50</v>
      </c>
    </row>
    <row r="58" spans="1:4" ht="15.75" customHeight="1" x14ac:dyDescent="0.25">
      <c r="B58" s="7" t="s">
        <v>51</v>
      </c>
      <c r="C58" s="98">
        <v>2.181818181818182E-2</v>
      </c>
    </row>
    <row r="59" spans="1:4" ht="15.75" customHeight="1" x14ac:dyDescent="0.25">
      <c r="B59" s="22" t="s">
        <v>52</v>
      </c>
      <c r="C59" s="98">
        <v>0.55612200000000001</v>
      </c>
    </row>
    <row r="60" spans="1:4" ht="15.75" customHeight="1" x14ac:dyDescent="0.25">
      <c r="B60" s="22" t="s">
        <v>53</v>
      </c>
      <c r="C60" s="98">
        <v>4.5999999999999999E-2</v>
      </c>
    </row>
    <row r="61" spans="1:4" ht="15.75" customHeight="1" x14ac:dyDescent="0.25">
      <c r="B61" s="22" t="s">
        <v>54</v>
      </c>
      <c r="C61" s="98">
        <v>1.4E-2</v>
      </c>
    </row>
    <row r="62" spans="1:4" ht="15.75" customHeight="1" x14ac:dyDescent="0.25">
      <c r="B62" s="22" t="s">
        <v>55</v>
      </c>
      <c r="C62" s="38">
        <v>0.14205164000000001</v>
      </c>
    </row>
    <row r="63" spans="1:4" ht="15.75" customHeight="1" x14ac:dyDescent="0.3">
      <c r="A63" s="31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53125" defaultRowHeight="15.75" customHeight="1" x14ac:dyDescent="0.25"/>
  <cols>
    <col min="1" max="1" width="56" style="29" customWidth="1"/>
    <col min="2" max="2" width="20" style="64" customWidth="1"/>
    <col min="3" max="3" width="20.453125" style="64" customWidth="1"/>
    <col min="4" max="4" width="20.08984375" style="64" customWidth="1"/>
    <col min="5" max="5" width="36.36328125" style="64" bestFit="1" customWidth="1"/>
    <col min="6" max="6" width="23" style="64" bestFit="1" customWidth="1"/>
    <col min="7" max="7" width="22.6328125" style="64" bestFit="1" customWidth="1"/>
    <col min="8" max="8" width="14.453125" style="64" customWidth="1"/>
    <col min="9" max="16384" width="14.453125" style="64"/>
  </cols>
  <sheetData>
    <row r="1" spans="1:7" ht="26" customHeight="1" x14ac:dyDescent="0.3">
      <c r="A1" s="73" t="s">
        <v>156</v>
      </c>
      <c r="B1" s="34" t="str">
        <f>"Baseline ("&amp;start_year&amp;") coverage"</f>
        <v>Baseline (2021) coverage</v>
      </c>
      <c r="C1" s="34" t="s">
        <v>161</v>
      </c>
      <c r="D1" s="34" t="s">
        <v>162</v>
      </c>
      <c r="E1" s="34" t="s">
        <v>163</v>
      </c>
      <c r="F1" s="34" t="s">
        <v>164</v>
      </c>
      <c r="G1" s="34" t="s">
        <v>165</v>
      </c>
    </row>
    <row r="2" spans="1:7" ht="15.75" customHeight="1" x14ac:dyDescent="0.25">
      <c r="A2" s="29" t="s">
        <v>166</v>
      </c>
      <c r="B2" s="98">
        <v>0.18414137988736001</v>
      </c>
      <c r="C2" s="95">
        <v>0.95</v>
      </c>
      <c r="D2" s="96">
        <v>65.240473432681014</v>
      </c>
      <c r="E2" s="43" t="s">
        <v>167</v>
      </c>
      <c r="F2" s="95">
        <v>1</v>
      </c>
      <c r="G2" s="95">
        <v>1</v>
      </c>
    </row>
    <row r="3" spans="1:7" ht="15.75" customHeight="1" x14ac:dyDescent="0.25">
      <c r="A3" s="29" t="s">
        <v>168</v>
      </c>
      <c r="B3" s="98">
        <v>0</v>
      </c>
      <c r="C3" s="95">
        <v>0.95</v>
      </c>
      <c r="D3" s="96">
        <v>40.041757421157321</v>
      </c>
      <c r="E3" s="43" t="s">
        <v>167</v>
      </c>
      <c r="F3" s="95">
        <v>1</v>
      </c>
      <c r="G3" s="95">
        <v>1</v>
      </c>
    </row>
    <row r="4" spans="1:7" ht="15.75" customHeight="1" x14ac:dyDescent="0.25">
      <c r="A4" s="29" t="s">
        <v>169</v>
      </c>
      <c r="B4" s="100">
        <v>0</v>
      </c>
      <c r="C4" s="95">
        <v>0.95</v>
      </c>
      <c r="D4" s="96">
        <v>527.45460078861561</v>
      </c>
      <c r="E4" s="43" t="s">
        <v>167</v>
      </c>
      <c r="F4" s="95">
        <v>1</v>
      </c>
      <c r="G4" s="95">
        <v>1</v>
      </c>
    </row>
    <row r="5" spans="1:7" ht="15.75" customHeight="1" x14ac:dyDescent="0.25">
      <c r="A5" s="29" t="s">
        <v>170</v>
      </c>
      <c r="B5" s="100">
        <v>0</v>
      </c>
      <c r="C5" s="95">
        <v>0.95</v>
      </c>
      <c r="D5" s="96">
        <v>3.456877580324591</v>
      </c>
      <c r="E5" s="43" t="s">
        <v>167</v>
      </c>
      <c r="F5" s="95">
        <v>1</v>
      </c>
      <c r="G5" s="95">
        <v>1</v>
      </c>
    </row>
    <row r="6" spans="1:7" ht="15.75" customHeight="1" x14ac:dyDescent="0.25">
      <c r="A6" s="29" t="s">
        <v>171</v>
      </c>
      <c r="B6" s="100">
        <v>0</v>
      </c>
      <c r="C6" s="95">
        <v>0.95</v>
      </c>
      <c r="D6" s="96">
        <v>99.99</v>
      </c>
      <c r="E6" s="43" t="s">
        <v>167</v>
      </c>
      <c r="F6" s="95">
        <v>1</v>
      </c>
      <c r="G6" s="95">
        <v>1</v>
      </c>
    </row>
    <row r="7" spans="1:7" ht="15.75" customHeight="1" x14ac:dyDescent="0.25">
      <c r="A7" s="29" t="s">
        <v>172</v>
      </c>
      <c r="B7" s="100">
        <v>0</v>
      </c>
      <c r="C7" s="95">
        <v>0.95</v>
      </c>
      <c r="D7" s="96">
        <v>99.99</v>
      </c>
      <c r="E7" s="43" t="s">
        <v>167</v>
      </c>
      <c r="F7" s="95">
        <v>1</v>
      </c>
      <c r="G7" s="95">
        <v>1</v>
      </c>
    </row>
    <row r="8" spans="1:7" ht="15.75" customHeight="1" x14ac:dyDescent="0.25">
      <c r="A8" s="29" t="s">
        <v>173</v>
      </c>
      <c r="B8" s="100">
        <v>0</v>
      </c>
      <c r="C8" s="95">
        <v>0.95</v>
      </c>
      <c r="D8" s="96">
        <v>99.99</v>
      </c>
      <c r="E8" s="43" t="s">
        <v>167</v>
      </c>
      <c r="F8" s="95">
        <v>1</v>
      </c>
      <c r="G8" s="95">
        <v>1</v>
      </c>
    </row>
    <row r="9" spans="1:7" ht="15.75" customHeight="1" x14ac:dyDescent="0.25">
      <c r="A9" s="29" t="s">
        <v>174</v>
      </c>
      <c r="B9" s="100">
        <v>0</v>
      </c>
      <c r="C9" s="95">
        <v>0.95</v>
      </c>
      <c r="D9" s="96">
        <v>99.99</v>
      </c>
      <c r="E9" s="43" t="s">
        <v>167</v>
      </c>
      <c r="F9" s="95">
        <v>1</v>
      </c>
      <c r="G9" s="95">
        <v>1</v>
      </c>
    </row>
    <row r="10" spans="1:7" ht="15.75" customHeight="1" x14ac:dyDescent="0.25">
      <c r="A10" s="68" t="s">
        <v>175</v>
      </c>
      <c r="B10" s="98">
        <v>0</v>
      </c>
      <c r="C10" s="95">
        <v>0.95</v>
      </c>
      <c r="D10" s="96">
        <v>13.174056864953229</v>
      </c>
      <c r="E10" s="43" t="s">
        <v>167</v>
      </c>
      <c r="F10" s="95">
        <v>1</v>
      </c>
      <c r="G10" s="95">
        <v>1</v>
      </c>
    </row>
    <row r="11" spans="1:7" ht="15.75" customHeight="1" x14ac:dyDescent="0.25">
      <c r="A11" s="68" t="s">
        <v>176</v>
      </c>
      <c r="B11" s="100">
        <v>0</v>
      </c>
      <c r="C11" s="95">
        <v>0.95</v>
      </c>
      <c r="D11" s="96">
        <v>13.174056864953229</v>
      </c>
      <c r="E11" s="43" t="s">
        <v>167</v>
      </c>
      <c r="F11" s="95">
        <v>1</v>
      </c>
      <c r="G11" s="95">
        <v>1</v>
      </c>
    </row>
    <row r="12" spans="1:7" ht="15.75" customHeight="1" x14ac:dyDescent="0.25">
      <c r="A12" s="68" t="s">
        <v>177</v>
      </c>
      <c r="B12" s="100">
        <v>0</v>
      </c>
      <c r="C12" s="95">
        <v>0.95</v>
      </c>
      <c r="D12" s="96">
        <v>13.174056864953229</v>
      </c>
      <c r="E12" s="43" t="s">
        <v>167</v>
      </c>
      <c r="F12" s="95">
        <v>1</v>
      </c>
      <c r="G12" s="95">
        <v>1</v>
      </c>
    </row>
    <row r="13" spans="1:7" ht="15.75" customHeight="1" x14ac:dyDescent="0.25">
      <c r="A13" s="68" t="s">
        <v>178</v>
      </c>
      <c r="B13" s="100">
        <v>0</v>
      </c>
      <c r="C13" s="95">
        <v>0.95</v>
      </c>
      <c r="D13" s="96">
        <v>13.174056864953229</v>
      </c>
      <c r="E13" s="43" t="s">
        <v>167</v>
      </c>
      <c r="F13" s="95">
        <v>1</v>
      </c>
      <c r="G13" s="95">
        <v>1</v>
      </c>
    </row>
    <row r="14" spans="1:7" ht="15.75" customHeight="1" x14ac:dyDescent="0.25">
      <c r="A14" s="7" t="s">
        <v>179</v>
      </c>
      <c r="B14" s="98">
        <v>0</v>
      </c>
      <c r="C14" s="95">
        <v>0.95</v>
      </c>
      <c r="D14" s="96">
        <v>13.174056864953229</v>
      </c>
      <c r="E14" s="43" t="s">
        <v>167</v>
      </c>
      <c r="F14" s="95">
        <v>1</v>
      </c>
      <c r="G14" s="95">
        <v>1</v>
      </c>
    </row>
    <row r="15" spans="1:7" ht="15.75" customHeight="1" x14ac:dyDescent="0.25">
      <c r="A15" s="7" t="s">
        <v>180</v>
      </c>
      <c r="B15" s="100">
        <v>0</v>
      </c>
      <c r="C15" s="95">
        <v>0.95</v>
      </c>
      <c r="D15" s="96">
        <v>13.174056864953229</v>
      </c>
      <c r="E15" s="43" t="s">
        <v>167</v>
      </c>
      <c r="F15" s="95">
        <v>1</v>
      </c>
      <c r="G15" s="95">
        <v>1</v>
      </c>
    </row>
    <row r="16" spans="1:7" ht="15.75" customHeight="1" x14ac:dyDescent="0.25">
      <c r="A16" s="29" t="s">
        <v>181</v>
      </c>
      <c r="B16" s="98">
        <v>0</v>
      </c>
      <c r="C16" s="95">
        <v>0.95</v>
      </c>
      <c r="D16" s="96">
        <v>0.8808226648485783</v>
      </c>
      <c r="E16" s="43" t="s">
        <v>167</v>
      </c>
      <c r="F16" s="95">
        <v>1</v>
      </c>
      <c r="G16" s="95">
        <v>1</v>
      </c>
    </row>
    <row r="17" spans="1:7" ht="15.75" customHeight="1" x14ac:dyDescent="0.25">
      <c r="A17" s="29" t="s">
        <v>182</v>
      </c>
      <c r="B17" s="100">
        <v>0.45208722222222197</v>
      </c>
      <c r="C17" s="95">
        <v>0.95</v>
      </c>
      <c r="D17" s="96">
        <v>0.1369044839662158</v>
      </c>
      <c r="E17" s="43" t="s">
        <v>167</v>
      </c>
      <c r="F17" s="95">
        <v>1</v>
      </c>
      <c r="G17" s="95">
        <v>1</v>
      </c>
    </row>
    <row r="18" spans="1:7" ht="15.9" customHeight="1" x14ac:dyDescent="0.25">
      <c r="A18" s="29" t="s">
        <v>148</v>
      </c>
      <c r="B18" s="100">
        <v>0.39905479999999999</v>
      </c>
      <c r="C18" s="95">
        <v>0.95</v>
      </c>
      <c r="D18" s="96">
        <v>12.125692061066291</v>
      </c>
      <c r="E18" s="43" t="s">
        <v>167</v>
      </c>
      <c r="F18" s="95">
        <v>1</v>
      </c>
      <c r="G18" s="95">
        <v>1</v>
      </c>
    </row>
    <row r="19" spans="1:7" ht="15.75" customHeight="1" x14ac:dyDescent="0.25">
      <c r="A19" s="29" t="s">
        <v>151</v>
      </c>
      <c r="B19" s="100">
        <v>0.39905479999999999</v>
      </c>
      <c r="C19" s="95">
        <v>0.95</v>
      </c>
      <c r="D19" s="96">
        <v>12.125692061066291</v>
      </c>
      <c r="E19" s="43" t="s">
        <v>167</v>
      </c>
      <c r="F19" s="95">
        <v>1</v>
      </c>
      <c r="G19" s="95">
        <v>1</v>
      </c>
    </row>
    <row r="20" spans="1:7" ht="15.75" customHeight="1" x14ac:dyDescent="0.25">
      <c r="A20" s="29" t="s">
        <v>152</v>
      </c>
      <c r="B20" s="100">
        <v>0</v>
      </c>
      <c r="C20" s="95">
        <v>0.95</v>
      </c>
      <c r="D20" s="96">
        <v>99.99</v>
      </c>
      <c r="E20" s="43" t="s">
        <v>167</v>
      </c>
      <c r="F20" s="95">
        <v>1</v>
      </c>
      <c r="G20" s="95">
        <v>1</v>
      </c>
    </row>
    <row r="21" spans="1:7" ht="15.75" customHeight="1" x14ac:dyDescent="0.25">
      <c r="A21" s="29" t="s">
        <v>183</v>
      </c>
      <c r="B21" s="98">
        <v>0.95944239999999992</v>
      </c>
      <c r="C21" s="95">
        <v>0.95</v>
      </c>
      <c r="D21" s="96">
        <v>42.928727714054823</v>
      </c>
      <c r="E21" s="43" t="s">
        <v>167</v>
      </c>
      <c r="F21" s="95">
        <v>1</v>
      </c>
      <c r="G21" s="95">
        <v>1</v>
      </c>
    </row>
    <row r="22" spans="1:7" ht="15.75" customHeight="1" x14ac:dyDescent="0.25">
      <c r="A22" s="29" t="s">
        <v>184</v>
      </c>
      <c r="B22" s="100">
        <v>0</v>
      </c>
      <c r="C22" s="95">
        <v>0.95</v>
      </c>
      <c r="D22" s="96">
        <v>22.81909077660552</v>
      </c>
      <c r="E22" s="43" t="s">
        <v>167</v>
      </c>
      <c r="F22" s="95">
        <v>1</v>
      </c>
      <c r="G22" s="95">
        <v>1</v>
      </c>
    </row>
    <row r="23" spans="1:7" ht="15.75" customHeight="1" x14ac:dyDescent="0.25">
      <c r="A23" s="29" t="s">
        <v>185</v>
      </c>
      <c r="B23" s="100">
        <v>0</v>
      </c>
      <c r="C23" s="95">
        <v>0.95</v>
      </c>
      <c r="D23" s="96">
        <v>4.3805110504495071</v>
      </c>
      <c r="E23" s="43" t="s">
        <v>167</v>
      </c>
      <c r="F23" s="95">
        <v>1</v>
      </c>
      <c r="G23" s="95">
        <v>1</v>
      </c>
    </row>
    <row r="24" spans="1:7" ht="15.75" customHeight="1" x14ac:dyDescent="0.25">
      <c r="A24" s="29" t="s">
        <v>186</v>
      </c>
      <c r="B24" s="98">
        <v>0.71797003271224002</v>
      </c>
      <c r="C24" s="95">
        <v>0.95</v>
      </c>
      <c r="D24" s="96">
        <v>99.99</v>
      </c>
      <c r="E24" s="43" t="s">
        <v>167</v>
      </c>
      <c r="F24" s="95">
        <v>1</v>
      </c>
      <c r="G24" s="95">
        <v>1</v>
      </c>
    </row>
    <row r="25" spans="1:7" ht="15.75" customHeight="1" x14ac:dyDescent="0.25">
      <c r="A25" s="29" t="s">
        <v>187</v>
      </c>
      <c r="B25" s="100">
        <v>0</v>
      </c>
      <c r="C25" s="95">
        <v>0.95</v>
      </c>
      <c r="D25" s="96">
        <v>99.99</v>
      </c>
      <c r="E25" s="43" t="s">
        <v>167</v>
      </c>
      <c r="F25" s="95">
        <v>1</v>
      </c>
      <c r="G25" s="95">
        <v>1</v>
      </c>
    </row>
    <row r="26" spans="1:7" ht="15.75" customHeight="1" x14ac:dyDescent="0.25">
      <c r="A26" s="29" t="s">
        <v>188</v>
      </c>
      <c r="B26" s="98">
        <v>0.50549569999999999</v>
      </c>
      <c r="C26" s="95">
        <v>0.95</v>
      </c>
      <c r="D26" s="96">
        <v>99.99</v>
      </c>
      <c r="E26" s="43" t="s">
        <v>167</v>
      </c>
      <c r="F26" s="95">
        <v>1</v>
      </c>
      <c r="G26" s="95">
        <v>1</v>
      </c>
    </row>
    <row r="27" spans="1:7" ht="15.75" customHeight="1" x14ac:dyDescent="0.25">
      <c r="A27" s="29" t="s">
        <v>189</v>
      </c>
      <c r="B27" s="98">
        <v>0</v>
      </c>
      <c r="C27" s="95">
        <v>0.95</v>
      </c>
      <c r="D27" s="96">
        <v>18.736558774124251</v>
      </c>
      <c r="E27" s="43" t="s">
        <v>167</v>
      </c>
      <c r="F27" s="95">
        <v>1</v>
      </c>
      <c r="G27" s="95">
        <v>1</v>
      </c>
    </row>
    <row r="28" spans="1:7" ht="15.75" customHeight="1" x14ac:dyDescent="0.25">
      <c r="A28" s="29" t="s">
        <v>190</v>
      </c>
      <c r="B28" s="98">
        <v>0.36756499999999998</v>
      </c>
      <c r="C28" s="95">
        <v>0.95</v>
      </c>
      <c r="D28" s="96">
        <v>99.99</v>
      </c>
      <c r="E28" s="43" t="s">
        <v>167</v>
      </c>
      <c r="F28" s="95">
        <v>1</v>
      </c>
      <c r="G28" s="95">
        <v>1</v>
      </c>
    </row>
    <row r="29" spans="1:7" ht="15.75" customHeight="1" x14ac:dyDescent="0.25">
      <c r="A29" s="29" t="s">
        <v>191</v>
      </c>
      <c r="B29" s="98">
        <v>0.5</v>
      </c>
      <c r="C29" s="95">
        <v>0.95</v>
      </c>
      <c r="D29" s="96">
        <v>130.1061963456628</v>
      </c>
      <c r="E29" s="43" t="s">
        <v>167</v>
      </c>
      <c r="F29" s="95">
        <v>1</v>
      </c>
      <c r="G29" s="95">
        <v>1</v>
      </c>
    </row>
    <row r="30" spans="1:7" ht="15.75" customHeight="1" x14ac:dyDescent="0.25">
      <c r="A30" s="29" t="s">
        <v>192</v>
      </c>
      <c r="B30" s="100">
        <v>0</v>
      </c>
      <c r="C30" s="95">
        <v>0.95</v>
      </c>
      <c r="D30" s="96">
        <v>99</v>
      </c>
      <c r="E30" s="43" t="s">
        <v>167</v>
      </c>
      <c r="F30" s="95">
        <v>1</v>
      </c>
      <c r="G30" s="95">
        <v>1</v>
      </c>
    </row>
    <row r="31" spans="1:7" ht="15.75" customHeight="1" x14ac:dyDescent="0.25">
      <c r="A31" s="29" t="s">
        <v>157</v>
      </c>
      <c r="B31" s="98">
        <v>0</v>
      </c>
      <c r="C31" s="95">
        <v>0.95</v>
      </c>
      <c r="D31" s="96">
        <v>0.45612429612360672</v>
      </c>
      <c r="E31" s="43" t="s">
        <v>167</v>
      </c>
      <c r="F31" s="95">
        <v>1</v>
      </c>
      <c r="G31" s="95">
        <v>1</v>
      </c>
    </row>
    <row r="32" spans="1:7" ht="15.75" customHeight="1" x14ac:dyDescent="0.25">
      <c r="A32" s="29" t="s">
        <v>193</v>
      </c>
      <c r="B32" s="98">
        <v>0</v>
      </c>
      <c r="C32" s="95">
        <v>0.95</v>
      </c>
      <c r="D32" s="96">
        <v>1.907908978834626</v>
      </c>
      <c r="E32" s="43" t="s">
        <v>167</v>
      </c>
      <c r="F32" s="95">
        <v>1</v>
      </c>
      <c r="G32" s="95">
        <v>1</v>
      </c>
    </row>
    <row r="33" spans="1:7" ht="15.75" customHeight="1" x14ac:dyDescent="0.25">
      <c r="A33" s="29" t="s">
        <v>194</v>
      </c>
      <c r="B33" s="98">
        <v>0.15718509999999999</v>
      </c>
      <c r="C33" s="95">
        <v>0.95</v>
      </c>
      <c r="D33" s="96">
        <v>99.99</v>
      </c>
      <c r="E33" s="43" t="s">
        <v>167</v>
      </c>
      <c r="F33" s="95">
        <v>1</v>
      </c>
      <c r="G33" s="95">
        <v>1</v>
      </c>
    </row>
    <row r="34" spans="1:7" ht="15.75" customHeight="1" x14ac:dyDescent="0.25">
      <c r="A34" s="29" t="s">
        <v>195</v>
      </c>
      <c r="B34" s="98">
        <v>0</v>
      </c>
      <c r="C34" s="95">
        <v>0.95</v>
      </c>
      <c r="D34" s="96">
        <v>99.99</v>
      </c>
      <c r="E34" s="43" t="s">
        <v>167</v>
      </c>
      <c r="F34" s="95">
        <v>1</v>
      </c>
      <c r="G34" s="95">
        <v>1</v>
      </c>
    </row>
    <row r="35" spans="1:7" ht="15.75" customHeight="1" x14ac:dyDescent="0.25">
      <c r="A35" s="29" t="s">
        <v>196</v>
      </c>
      <c r="B35" s="100">
        <v>0</v>
      </c>
      <c r="C35" s="95">
        <v>0.95</v>
      </c>
      <c r="D35" s="96">
        <v>99.99</v>
      </c>
      <c r="E35" s="43" t="s">
        <v>167</v>
      </c>
      <c r="F35" s="95">
        <v>1</v>
      </c>
      <c r="G35" s="95">
        <v>1</v>
      </c>
    </row>
    <row r="36" spans="1:7" ht="15.75" customHeight="1" x14ac:dyDescent="0.25">
      <c r="A36" s="29" t="s">
        <v>197</v>
      </c>
      <c r="B36" s="98">
        <v>0.89958218111007004</v>
      </c>
      <c r="C36" s="95">
        <v>0.95</v>
      </c>
      <c r="D36" s="96">
        <v>99.99</v>
      </c>
      <c r="E36" s="43" t="s">
        <v>167</v>
      </c>
      <c r="F36" s="95">
        <v>1</v>
      </c>
      <c r="G36" s="95">
        <v>1</v>
      </c>
    </row>
    <row r="37" spans="1:7" ht="15.75" customHeight="1" x14ac:dyDescent="0.25">
      <c r="A37" s="29" t="s">
        <v>198</v>
      </c>
      <c r="B37" s="98">
        <v>0.43992573592854101</v>
      </c>
      <c r="C37" s="95">
        <v>0.95</v>
      </c>
      <c r="D37" s="96">
        <v>99.99</v>
      </c>
      <c r="E37" s="43" t="s">
        <v>167</v>
      </c>
      <c r="F37" s="95">
        <v>1</v>
      </c>
      <c r="G37" s="95">
        <v>1</v>
      </c>
    </row>
    <row r="38" spans="1:7" ht="15.75" customHeight="1" x14ac:dyDescent="0.25">
      <c r="A38" s="29" t="s">
        <v>199</v>
      </c>
      <c r="B38" s="98">
        <v>0</v>
      </c>
      <c r="C38" s="95">
        <v>0.95</v>
      </c>
      <c r="D38" s="96">
        <v>0.79566689708810245</v>
      </c>
      <c r="E38" s="43" t="s">
        <v>167</v>
      </c>
      <c r="F38" s="95">
        <v>1</v>
      </c>
      <c r="G38" s="95">
        <v>1</v>
      </c>
    </row>
    <row r="39" spans="1:7" ht="15.75" customHeight="1" x14ac:dyDescent="0.25">
      <c r="A39" s="29" t="s">
        <v>200</v>
      </c>
      <c r="B39" s="98">
        <v>0.75747098402296298</v>
      </c>
      <c r="C39" s="95">
        <v>0.95</v>
      </c>
      <c r="D39" s="96">
        <v>99.99</v>
      </c>
      <c r="E39" s="43" t="s">
        <v>167</v>
      </c>
      <c r="F39" s="95">
        <v>1</v>
      </c>
      <c r="G39" s="95">
        <v>1</v>
      </c>
    </row>
  </sheetData>
  <sheetProtection algorithmName="SHA-512" hashValue="flEYGmD1GLidd0ddtHKCKuJ5ksEMYNNySqLwy98A8V7xhGpk4EzF4dsTyjw0ycLJi5g39cx/Wi3ajpRl6DY+0g==" saltValue="mFKxAo/Yw/sKi0fDS5u9a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53125" defaultRowHeight="12.5" x14ac:dyDescent="0.25"/>
  <cols>
    <col min="1" max="1" width="53" style="29" bestFit="1" customWidth="1"/>
    <col min="2" max="2" width="47.90625" style="64" customWidth="1"/>
    <col min="3" max="3" width="42.453125" style="64" customWidth="1"/>
    <col min="4" max="4" width="11.453125" style="64" customWidth="1"/>
    <col min="5" max="16384" width="11.453125" style="64"/>
  </cols>
  <sheetData>
    <row r="1" spans="1:3" ht="13" customHeight="1" x14ac:dyDescent="0.3">
      <c r="A1" s="54" t="s">
        <v>156</v>
      </c>
      <c r="B1" s="54" t="s">
        <v>201</v>
      </c>
      <c r="C1" s="54" t="s">
        <v>202</v>
      </c>
    </row>
    <row r="2" spans="1:3" x14ac:dyDescent="0.25">
      <c r="A2" s="44" t="s">
        <v>179</v>
      </c>
      <c r="B2" s="115" t="s">
        <v>189</v>
      </c>
      <c r="C2" s="115"/>
    </row>
    <row r="3" spans="1:3" x14ac:dyDescent="0.25">
      <c r="A3" s="44" t="s">
        <v>180</v>
      </c>
      <c r="B3" s="115" t="s">
        <v>189</v>
      </c>
      <c r="C3" s="115"/>
    </row>
    <row r="4" spans="1:3" x14ac:dyDescent="0.25">
      <c r="A4" s="45" t="s">
        <v>191</v>
      </c>
      <c r="B4" s="115" t="s">
        <v>184</v>
      </c>
      <c r="C4" s="115"/>
    </row>
    <row r="5" spans="1:3" x14ac:dyDescent="0.25">
      <c r="A5" s="45" t="s">
        <v>188</v>
      </c>
      <c r="B5" s="115" t="s">
        <v>184</v>
      </c>
      <c r="C5" s="115"/>
    </row>
    <row r="6" spans="1:3" x14ac:dyDescent="0.25">
      <c r="A6" s="45"/>
      <c r="B6" s="46"/>
      <c r="C6" s="46"/>
    </row>
    <row r="7" spans="1:3" x14ac:dyDescent="0.25">
      <c r="A7" s="45"/>
      <c r="B7" s="46"/>
      <c r="C7" s="46"/>
    </row>
    <row r="8" spans="1:3" x14ac:dyDescent="0.25">
      <c r="A8" s="45"/>
      <c r="B8" s="46"/>
      <c r="C8" s="46"/>
    </row>
    <row r="9" spans="1:3" x14ac:dyDescent="0.25">
      <c r="A9" s="45"/>
      <c r="B9" s="46"/>
      <c r="C9" s="46"/>
    </row>
    <row r="10" spans="1:3" x14ac:dyDescent="0.25">
      <c r="A10" s="45"/>
      <c r="B10" s="46"/>
      <c r="C10" s="46"/>
    </row>
    <row r="11" spans="1:3" x14ac:dyDescent="0.25">
      <c r="A11" s="47"/>
      <c r="B11" s="46"/>
      <c r="C11" s="46"/>
    </row>
    <row r="12" spans="1:3" x14ac:dyDescent="0.25">
      <c r="A12" s="47"/>
      <c r="B12" s="46"/>
      <c r="C12" s="46"/>
    </row>
    <row r="13" spans="1:3" x14ac:dyDescent="0.25">
      <c r="A13" s="47"/>
      <c r="B13" s="46"/>
      <c r="C13" s="46"/>
    </row>
    <row r="14" spans="1:3" x14ac:dyDescent="0.25">
      <c r="A14" s="47"/>
      <c r="B14" s="46"/>
      <c r="C14" s="46"/>
    </row>
    <row r="15" spans="1:3" x14ac:dyDescent="0.25">
      <c r="A15" s="47"/>
      <c r="B15" s="46"/>
      <c r="C15" s="46"/>
    </row>
    <row r="16" spans="1:3" x14ac:dyDescent="0.25">
      <c r="A16" s="47"/>
      <c r="B16" s="46"/>
      <c r="C16" s="46"/>
    </row>
    <row r="17" spans="1:3" x14ac:dyDescent="0.25">
      <c r="A17" s="47"/>
      <c r="B17" s="46"/>
      <c r="C17" s="46"/>
    </row>
    <row r="18" spans="1:3" x14ac:dyDescent="0.25">
      <c r="A18" s="47"/>
      <c r="B18" s="46"/>
      <c r="C18" s="46"/>
    </row>
    <row r="19" spans="1:3" x14ac:dyDescent="0.25">
      <c r="A19" s="45"/>
      <c r="B19" s="46"/>
      <c r="C19" s="46"/>
    </row>
    <row r="20" spans="1:3" x14ac:dyDescent="0.25">
      <c r="A20" s="45"/>
      <c r="B20" s="46"/>
      <c r="C20" s="46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4" customWidth="1"/>
    <col min="2" max="2" width="11.453125" style="64" customWidth="1"/>
    <col min="3" max="16384" width="11.453125" style="64"/>
  </cols>
  <sheetData>
    <row r="1" spans="1:1" ht="13" customHeight="1" x14ac:dyDescent="0.3">
      <c r="A1" s="54" t="s">
        <v>156</v>
      </c>
    </row>
    <row r="2" spans="1:1" x14ac:dyDescent="0.25">
      <c r="A2" s="118" t="s">
        <v>171</v>
      </c>
    </row>
    <row r="3" spans="1:1" x14ac:dyDescent="0.25">
      <c r="A3" s="118" t="s">
        <v>181</v>
      </c>
    </row>
    <row r="4" spans="1:1" x14ac:dyDescent="0.25">
      <c r="A4" s="118" t="s">
        <v>185</v>
      </c>
    </row>
    <row r="5" spans="1:1" x14ac:dyDescent="0.25">
      <c r="A5" s="118" t="s">
        <v>194</v>
      </c>
    </row>
    <row r="6" spans="1:1" x14ac:dyDescent="0.25">
      <c r="A6" s="118" t="s">
        <v>195</v>
      </c>
    </row>
    <row r="7" spans="1:1" x14ac:dyDescent="0.25">
      <c r="A7" s="118" t="s">
        <v>196</v>
      </c>
    </row>
    <row r="8" spans="1:1" x14ac:dyDescent="0.25">
      <c r="A8" s="118" t="s">
        <v>197</v>
      </c>
    </row>
    <row r="9" spans="1:1" x14ac:dyDescent="0.25">
      <c r="A9" s="118" t="s">
        <v>198</v>
      </c>
    </row>
    <row r="10" spans="1:1" x14ac:dyDescent="0.25">
      <c r="A10" s="118"/>
    </row>
    <row r="11" spans="1:1" x14ac:dyDescent="0.25">
      <c r="A11" s="118"/>
    </row>
    <row r="12" spans="1:1" x14ac:dyDescent="0.25">
      <c r="A12" s="118"/>
    </row>
    <row r="13" spans="1:1" x14ac:dyDescent="0.25">
      <c r="A13" s="118"/>
    </row>
    <row r="14" spans="1:1" x14ac:dyDescent="0.25">
      <c r="A14" s="118"/>
    </row>
    <row r="15" spans="1:1" x14ac:dyDescent="0.25">
      <c r="A15" s="118"/>
    </row>
    <row r="16" spans="1:1" x14ac:dyDescent="0.25">
      <c r="A16" s="118"/>
    </row>
    <row r="17" spans="1:1" x14ac:dyDescent="0.25">
      <c r="A17" s="118"/>
    </row>
    <row r="18" spans="1:1" x14ac:dyDescent="0.25">
      <c r="A18" s="118"/>
    </row>
    <row r="19" spans="1:1" x14ac:dyDescent="0.25">
      <c r="A19" s="11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19">
        <f>'Baseline year population inputs'!C51</f>
        <v>3.3</v>
      </c>
      <c r="C2" s="119">
        <f>'Baseline year population inputs'!C52</f>
        <v>3.3</v>
      </c>
      <c r="D2" s="119">
        <f>'Baseline year population inputs'!C53</f>
        <v>3.3</v>
      </c>
      <c r="E2" s="119">
        <f>'Baseline year population inputs'!C54</f>
        <v>3.3</v>
      </c>
      <c r="F2" s="119">
        <f>'Baseline year population inputs'!C55</f>
        <v>3.3</v>
      </c>
    </row>
    <row r="3" spans="1:6" ht="15.75" customHeight="1" x14ac:dyDescent="0.25">
      <c r="A3" s="4" t="s">
        <v>204</v>
      </c>
      <c r="B3" s="119">
        <f>frac_mam_1month * 2.6</f>
        <v>7.4341165646910762E-2</v>
      </c>
      <c r="C3" s="119">
        <f>frac_mam_1_5months * 2.6</f>
        <v>7.4341165646910762E-2</v>
      </c>
      <c r="D3" s="119">
        <f>frac_mam_6_11months * 2.6</f>
        <v>1.219952534884226E-2</v>
      </c>
      <c r="E3" s="119">
        <f>frac_mam_12_23months * 2.6</f>
        <v>4.0842667967080984E-2</v>
      </c>
      <c r="F3" s="119">
        <f>frac_mam_24_59months * 2.6</f>
        <v>5.9417441859841255E-2</v>
      </c>
    </row>
    <row r="4" spans="1:6" ht="15.75" customHeight="1" x14ac:dyDescent="0.25">
      <c r="A4" s="4" t="s">
        <v>205</v>
      </c>
      <c r="B4" s="119">
        <f>frac_sam_1month * 2.6</f>
        <v>1.7837934941053502E-2</v>
      </c>
      <c r="C4" s="119">
        <f>frac_sam_1_5months * 2.6</f>
        <v>1.7837934941053502E-2</v>
      </c>
      <c r="D4" s="119">
        <f>frac_sam_6_11months * 2.6</f>
        <v>4.3339703977107985E-2</v>
      </c>
      <c r="E4" s="119">
        <f>frac_sam_12_23months * 2.6</f>
        <v>2.0938805118203181E-2</v>
      </c>
      <c r="F4" s="119">
        <f>frac_sam_24_59months * 2.6</f>
        <v>6.6723772324622397E-3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31" t="s">
        <v>206</v>
      </c>
      <c r="B1" s="1" t="s">
        <v>156</v>
      </c>
      <c r="C1" s="31" t="s">
        <v>67</v>
      </c>
      <c r="D1" s="31" t="s">
        <v>77</v>
      </c>
      <c r="E1" s="31" t="s">
        <v>78</v>
      </c>
      <c r="F1" s="31" t="s">
        <v>79</v>
      </c>
      <c r="G1" s="31" t="s">
        <v>80</v>
      </c>
      <c r="H1" s="31" t="s">
        <v>112</v>
      </c>
      <c r="I1" s="31" t="s">
        <v>113</v>
      </c>
      <c r="J1" s="31" t="s">
        <v>114</v>
      </c>
      <c r="K1" s="31" t="s">
        <v>115</v>
      </c>
      <c r="L1" s="31" t="s">
        <v>58</v>
      </c>
      <c r="M1" s="31" t="s">
        <v>59</v>
      </c>
      <c r="N1" s="31" t="s">
        <v>60</v>
      </c>
      <c r="O1" s="31" t="s">
        <v>61</v>
      </c>
    </row>
    <row r="2" spans="1:15" ht="15.75" customHeight="1" x14ac:dyDescent="0.3">
      <c r="A2" s="31" t="s">
        <v>76</v>
      </c>
      <c r="B2" s="7" t="s">
        <v>169</v>
      </c>
      <c r="C2" s="48">
        <v>0</v>
      </c>
      <c r="D2" s="48">
        <f>food_insecure</f>
        <v>0.189</v>
      </c>
      <c r="E2" s="48">
        <f>food_insecure</f>
        <v>0.189</v>
      </c>
      <c r="F2" s="48">
        <f>food_insecure</f>
        <v>0.189</v>
      </c>
      <c r="G2" s="48">
        <f>food_insecure</f>
        <v>0.189</v>
      </c>
      <c r="H2" s="49">
        <v>0</v>
      </c>
      <c r="I2" s="49">
        <v>0</v>
      </c>
      <c r="J2" s="49">
        <v>0</v>
      </c>
      <c r="K2" s="49">
        <v>0</v>
      </c>
      <c r="L2" s="49">
        <v>0</v>
      </c>
      <c r="M2" s="49">
        <v>0</v>
      </c>
      <c r="N2" s="49">
        <v>0</v>
      </c>
      <c r="O2" s="49">
        <v>0</v>
      </c>
    </row>
    <row r="3" spans="1:15" ht="15.75" customHeight="1" x14ac:dyDescent="0.25">
      <c r="B3" s="7" t="s">
        <v>170</v>
      </c>
      <c r="C3" s="48">
        <v>1</v>
      </c>
      <c r="D3" s="48">
        <v>0</v>
      </c>
      <c r="E3" s="48">
        <v>0</v>
      </c>
      <c r="F3" s="48">
        <v>0</v>
      </c>
      <c r="G3" s="48">
        <v>0</v>
      </c>
      <c r="H3" s="49">
        <v>0</v>
      </c>
      <c r="I3" s="49">
        <v>0</v>
      </c>
      <c r="J3" s="49">
        <v>0</v>
      </c>
      <c r="K3" s="49">
        <v>0</v>
      </c>
      <c r="L3" s="49">
        <v>0</v>
      </c>
      <c r="M3" s="49">
        <v>0</v>
      </c>
      <c r="N3" s="49">
        <v>0</v>
      </c>
      <c r="O3" s="49">
        <v>0</v>
      </c>
    </row>
    <row r="4" spans="1:15" ht="15.75" customHeight="1" x14ac:dyDescent="0.25">
      <c r="B4" s="7" t="s">
        <v>183</v>
      </c>
      <c r="C4" s="48">
        <v>1</v>
      </c>
      <c r="D4" s="48">
        <v>0</v>
      </c>
      <c r="E4" s="48">
        <v>0</v>
      </c>
      <c r="F4" s="48">
        <v>0</v>
      </c>
      <c r="G4" s="48">
        <v>0</v>
      </c>
      <c r="H4" s="49">
        <v>0</v>
      </c>
      <c r="I4" s="49">
        <v>0</v>
      </c>
      <c r="J4" s="49">
        <v>0</v>
      </c>
      <c r="K4" s="49">
        <v>0</v>
      </c>
      <c r="L4" s="49">
        <v>0</v>
      </c>
      <c r="M4" s="49">
        <v>0</v>
      </c>
      <c r="N4" s="49">
        <v>0</v>
      </c>
      <c r="O4" s="49">
        <v>0</v>
      </c>
    </row>
    <row r="5" spans="1:15" ht="15.75" customHeight="1" x14ac:dyDescent="0.25">
      <c r="B5" s="7" t="s">
        <v>184</v>
      </c>
      <c r="C5" s="48">
        <v>0</v>
      </c>
      <c r="D5" s="48">
        <v>0</v>
      </c>
      <c r="E5" s="48">
        <f>food_insecure</f>
        <v>0.189</v>
      </c>
      <c r="F5" s="48">
        <f>food_insecure</f>
        <v>0.189</v>
      </c>
      <c r="G5" s="48">
        <v>0</v>
      </c>
      <c r="H5" s="49">
        <v>0</v>
      </c>
      <c r="I5" s="49">
        <v>0</v>
      </c>
      <c r="J5" s="49">
        <v>0</v>
      </c>
      <c r="K5" s="49">
        <v>0</v>
      </c>
      <c r="L5" s="49">
        <v>0</v>
      </c>
      <c r="M5" s="49">
        <v>0</v>
      </c>
      <c r="N5" s="49">
        <v>0</v>
      </c>
      <c r="O5" s="49">
        <v>0</v>
      </c>
    </row>
    <row r="6" spans="1:15" ht="15.75" customHeight="1" x14ac:dyDescent="0.25">
      <c r="B6" s="7" t="s">
        <v>188</v>
      </c>
      <c r="C6" s="48">
        <v>0</v>
      </c>
      <c r="D6" s="48">
        <v>0</v>
      </c>
      <c r="E6" s="48">
        <f>1</f>
        <v>1</v>
      </c>
      <c r="F6" s="48">
        <f>1</f>
        <v>1</v>
      </c>
      <c r="G6" s="48">
        <f>1</f>
        <v>1</v>
      </c>
      <c r="H6" s="49">
        <v>0</v>
      </c>
      <c r="I6" s="49">
        <v>0</v>
      </c>
      <c r="J6" s="49">
        <v>0</v>
      </c>
      <c r="K6" s="49">
        <v>0</v>
      </c>
      <c r="L6" s="49">
        <v>0</v>
      </c>
      <c r="M6" s="49">
        <v>0</v>
      </c>
      <c r="N6" s="49">
        <v>0</v>
      </c>
      <c r="O6" s="49">
        <v>0</v>
      </c>
    </row>
    <row r="7" spans="1:15" ht="15.75" customHeight="1" x14ac:dyDescent="0.25">
      <c r="B7" s="19" t="s">
        <v>190</v>
      </c>
      <c r="C7" s="48">
        <f>diarrhoea_1mo*frac_diarrhea_severe</f>
        <v>7.2000000000000008E-2</v>
      </c>
      <c r="D7" s="48">
        <f>diarrhoea_1_5mo*frac_diarrhea_severe</f>
        <v>7.2000000000000008E-2</v>
      </c>
      <c r="E7" s="48">
        <f>diarrhoea_6_11mo*frac_diarrhea_severe</f>
        <v>7.2000000000000008E-2</v>
      </c>
      <c r="F7" s="48">
        <f>diarrhoea_12_23mo*frac_diarrhea_severe</f>
        <v>7.2000000000000008E-2</v>
      </c>
      <c r="G7" s="48">
        <f>diarrhoea_24_59mo*frac_diarrhea_severe</f>
        <v>7.2000000000000008E-2</v>
      </c>
      <c r="H7" s="49">
        <v>0</v>
      </c>
      <c r="I7" s="49">
        <v>0</v>
      </c>
      <c r="J7" s="49">
        <v>0</v>
      </c>
      <c r="K7" s="49">
        <v>0</v>
      </c>
      <c r="L7" s="49">
        <v>0</v>
      </c>
      <c r="M7" s="49">
        <v>0</v>
      </c>
      <c r="N7" s="49">
        <v>0</v>
      </c>
      <c r="O7" s="49">
        <v>0</v>
      </c>
    </row>
    <row r="8" spans="1:15" ht="15.75" customHeight="1" x14ac:dyDescent="0.25">
      <c r="B8" s="7" t="s">
        <v>191</v>
      </c>
      <c r="C8" s="48">
        <v>0</v>
      </c>
      <c r="D8" s="48">
        <v>0</v>
      </c>
      <c r="E8" s="48">
        <f>food_insecure</f>
        <v>0.189</v>
      </c>
      <c r="F8" s="48">
        <f>food_insecure</f>
        <v>0.189</v>
      </c>
      <c r="G8" s="48">
        <v>0</v>
      </c>
      <c r="H8" s="49">
        <v>0</v>
      </c>
      <c r="I8" s="49">
        <v>0</v>
      </c>
      <c r="J8" s="49">
        <v>0</v>
      </c>
      <c r="K8" s="49">
        <v>0</v>
      </c>
      <c r="L8" s="49">
        <v>0</v>
      </c>
      <c r="M8" s="49">
        <v>0</v>
      </c>
      <c r="N8" s="49">
        <v>0</v>
      </c>
      <c r="O8" s="49">
        <v>0</v>
      </c>
    </row>
    <row r="9" spans="1:15" ht="15.75" customHeight="1" x14ac:dyDescent="0.25">
      <c r="B9" s="7" t="s">
        <v>192</v>
      </c>
      <c r="C9" s="48">
        <v>0</v>
      </c>
      <c r="D9" s="48">
        <v>0</v>
      </c>
      <c r="E9" s="48">
        <f>food_insecure</f>
        <v>0.189</v>
      </c>
      <c r="F9" s="48">
        <f>food_insecure</f>
        <v>0.189</v>
      </c>
      <c r="G9" s="48">
        <v>0</v>
      </c>
      <c r="H9" s="49">
        <v>0</v>
      </c>
      <c r="I9" s="49">
        <v>0</v>
      </c>
      <c r="J9" s="49">
        <v>0</v>
      </c>
      <c r="K9" s="49">
        <v>0</v>
      </c>
      <c r="L9" s="49">
        <v>0</v>
      </c>
      <c r="M9" s="49">
        <v>0</v>
      </c>
      <c r="N9" s="49">
        <v>0</v>
      </c>
      <c r="O9" s="49">
        <v>0</v>
      </c>
    </row>
    <row r="10" spans="1:15" ht="15.75" customHeight="1" x14ac:dyDescent="0.25">
      <c r="B10" s="7" t="s">
        <v>157</v>
      </c>
      <c r="C10" s="48">
        <v>0</v>
      </c>
      <c r="D10" s="48">
        <f>IF(ISBLANK(comm_deliv), frac_children_health_facility,1)</f>
        <v>0.87599999999999989</v>
      </c>
      <c r="E10" s="48">
        <f>IF(ISBLANK(comm_deliv), frac_children_health_facility,1)</f>
        <v>0.87599999999999989</v>
      </c>
      <c r="F10" s="48">
        <f>IF(ISBLANK(comm_deliv), frac_children_health_facility,1)</f>
        <v>0.87599999999999989</v>
      </c>
      <c r="G10" s="48">
        <f>IF(ISBLANK(comm_deliv), frac_children_health_facility,1)</f>
        <v>0.87599999999999989</v>
      </c>
      <c r="H10" s="49">
        <v>0</v>
      </c>
      <c r="I10" s="49">
        <v>0</v>
      </c>
      <c r="J10" s="49">
        <v>0</v>
      </c>
      <c r="K10" s="49">
        <v>0</v>
      </c>
      <c r="L10" s="49">
        <v>0</v>
      </c>
      <c r="M10" s="49">
        <v>0</v>
      </c>
      <c r="N10" s="49">
        <v>0</v>
      </c>
      <c r="O10" s="49">
        <v>0</v>
      </c>
    </row>
    <row r="11" spans="1:15" ht="15" customHeight="1" x14ac:dyDescent="0.25">
      <c r="B11" s="7" t="s">
        <v>193</v>
      </c>
      <c r="C11" s="48">
        <v>0</v>
      </c>
      <c r="D11" s="48">
        <v>0</v>
      </c>
      <c r="E11" s="48">
        <v>1</v>
      </c>
      <c r="F11" s="48">
        <v>1</v>
      </c>
      <c r="G11" s="48">
        <v>1</v>
      </c>
      <c r="H11" s="49">
        <v>0</v>
      </c>
      <c r="I11" s="49">
        <v>0</v>
      </c>
      <c r="J11" s="49">
        <v>0</v>
      </c>
      <c r="K11" s="49">
        <v>0</v>
      </c>
      <c r="L11" s="49">
        <v>0</v>
      </c>
      <c r="M11" s="49">
        <v>0</v>
      </c>
      <c r="N11" s="49">
        <v>0</v>
      </c>
      <c r="O11" s="49">
        <v>0</v>
      </c>
    </row>
    <row r="12" spans="1:15" ht="15.75" customHeight="1" x14ac:dyDescent="0.25">
      <c r="B12" s="19" t="s">
        <v>199</v>
      </c>
      <c r="C12" s="48">
        <f>diarrhoea_1mo*frac_diarrhea_severe</f>
        <v>7.2000000000000008E-2</v>
      </c>
      <c r="D12" s="48">
        <f>diarrhoea_1_5mo*frac_diarrhea_severe</f>
        <v>7.2000000000000008E-2</v>
      </c>
      <c r="E12" s="48">
        <f>diarrhoea_6_11mo*frac_diarrhea_severe</f>
        <v>7.2000000000000008E-2</v>
      </c>
      <c r="F12" s="48">
        <f>diarrhoea_12_23mo*frac_diarrhea_severe</f>
        <v>7.2000000000000008E-2</v>
      </c>
      <c r="G12" s="48">
        <f>diarrhoea_24_59mo*frac_diarrhea_severe</f>
        <v>7.2000000000000008E-2</v>
      </c>
      <c r="H12" s="49">
        <v>0</v>
      </c>
      <c r="I12" s="49">
        <v>0</v>
      </c>
      <c r="J12" s="49">
        <v>0</v>
      </c>
      <c r="K12" s="49">
        <v>0</v>
      </c>
      <c r="L12" s="49">
        <v>0</v>
      </c>
      <c r="M12" s="49">
        <v>0</v>
      </c>
      <c r="N12" s="49">
        <v>0</v>
      </c>
      <c r="O12" s="49">
        <v>0</v>
      </c>
    </row>
    <row r="13" spans="1:15" ht="15.75" customHeight="1" x14ac:dyDescent="0.25">
      <c r="B13" s="7" t="s">
        <v>200</v>
      </c>
      <c r="C13" s="48">
        <v>0</v>
      </c>
      <c r="D13" s="48">
        <v>0</v>
      </c>
      <c r="E13" s="48">
        <v>1</v>
      </c>
      <c r="F13" s="48">
        <v>1</v>
      </c>
      <c r="G13" s="48">
        <v>1</v>
      </c>
      <c r="H13" s="49">
        <v>0</v>
      </c>
      <c r="I13" s="49">
        <v>0</v>
      </c>
      <c r="J13" s="49">
        <v>0</v>
      </c>
      <c r="K13" s="49">
        <v>0</v>
      </c>
      <c r="L13" s="49">
        <v>0</v>
      </c>
      <c r="M13" s="49">
        <v>0</v>
      </c>
      <c r="N13" s="49">
        <v>0</v>
      </c>
      <c r="O13" s="49">
        <v>0</v>
      </c>
    </row>
    <row r="14" spans="1:15" ht="15.75" customHeight="1" x14ac:dyDescent="0.25">
      <c r="B14" s="19"/>
    </row>
    <row r="15" spans="1:15" ht="15.75" customHeight="1" x14ac:dyDescent="0.3">
      <c r="A15" s="31" t="s">
        <v>90</v>
      </c>
      <c r="B15" s="19" t="s">
        <v>166</v>
      </c>
      <c r="C15" s="49">
        <v>0</v>
      </c>
      <c r="D15" s="49">
        <v>0</v>
      </c>
      <c r="E15" s="49">
        <v>0</v>
      </c>
      <c r="F15" s="49">
        <v>0</v>
      </c>
      <c r="G15" s="49">
        <v>0</v>
      </c>
      <c r="H15" s="48">
        <f>food_insecure</f>
        <v>0.189</v>
      </c>
      <c r="I15" s="48">
        <f>food_insecure</f>
        <v>0.189</v>
      </c>
      <c r="J15" s="48">
        <f>food_insecure</f>
        <v>0.189</v>
      </c>
      <c r="K15" s="48">
        <f>food_insecure</f>
        <v>0.189</v>
      </c>
      <c r="L15" s="49">
        <v>0</v>
      </c>
      <c r="M15" s="49">
        <v>0</v>
      </c>
      <c r="N15" s="49">
        <v>0</v>
      </c>
      <c r="O15" s="49">
        <v>0</v>
      </c>
    </row>
    <row r="16" spans="1:15" ht="15.75" customHeight="1" x14ac:dyDescent="0.3">
      <c r="A16" s="31"/>
      <c r="B16" s="7" t="s">
        <v>168</v>
      </c>
      <c r="C16" s="49">
        <v>0</v>
      </c>
      <c r="D16" s="49">
        <v>0</v>
      </c>
      <c r="E16" s="49">
        <v>0</v>
      </c>
      <c r="F16" s="49">
        <v>0</v>
      </c>
      <c r="G16" s="49">
        <v>0</v>
      </c>
      <c r="H16" s="48">
        <v>1</v>
      </c>
      <c r="I16" s="48">
        <v>1</v>
      </c>
      <c r="J16" s="48">
        <v>1</v>
      </c>
      <c r="K16" s="48">
        <v>1</v>
      </c>
      <c r="L16" s="49">
        <v>0</v>
      </c>
      <c r="M16" s="49">
        <v>0</v>
      </c>
      <c r="N16" s="49">
        <v>0</v>
      </c>
      <c r="O16" s="49">
        <v>0</v>
      </c>
    </row>
    <row r="17" spans="1:15" ht="15.75" customHeight="1" x14ac:dyDescent="0.3">
      <c r="A17" s="31"/>
      <c r="B17" s="7" t="s">
        <v>179</v>
      </c>
      <c r="C17" s="49">
        <v>0</v>
      </c>
      <c r="D17" s="49">
        <v>0</v>
      </c>
      <c r="E17" s="49">
        <v>0</v>
      </c>
      <c r="F17" s="49">
        <v>0</v>
      </c>
      <c r="G17" s="49">
        <v>0</v>
      </c>
      <c r="H17" s="48">
        <f>1</f>
        <v>1</v>
      </c>
      <c r="I17" s="48">
        <f>1</f>
        <v>1</v>
      </c>
      <c r="J17" s="48">
        <f>1</f>
        <v>1</v>
      </c>
      <c r="K17" s="48">
        <f>1</f>
        <v>1</v>
      </c>
      <c r="L17" s="49">
        <v>0</v>
      </c>
      <c r="M17" s="49">
        <v>0</v>
      </c>
      <c r="N17" s="49">
        <v>0</v>
      </c>
      <c r="O17" s="49">
        <v>0</v>
      </c>
    </row>
    <row r="18" spans="1:15" ht="15.75" customHeight="1" x14ac:dyDescent="0.3">
      <c r="A18" s="31"/>
      <c r="B18" s="7" t="s">
        <v>180</v>
      </c>
      <c r="C18" s="49">
        <v>0</v>
      </c>
      <c r="D18" s="49">
        <v>0</v>
      </c>
      <c r="E18" s="49">
        <v>0</v>
      </c>
      <c r="F18" s="49">
        <v>0</v>
      </c>
      <c r="G18" s="49">
        <v>0</v>
      </c>
      <c r="H18" s="48">
        <f>frac_PW_health_facility</f>
        <v>0.755</v>
      </c>
      <c r="I18" s="48">
        <f>frac_PW_health_facility</f>
        <v>0.755</v>
      </c>
      <c r="J18" s="48">
        <f>frac_PW_health_facility</f>
        <v>0.755</v>
      </c>
      <c r="K18" s="48">
        <f>frac_PW_health_facility</f>
        <v>0.755</v>
      </c>
      <c r="L18" s="49">
        <v>0</v>
      </c>
      <c r="M18" s="49">
        <v>0</v>
      </c>
      <c r="N18" s="49">
        <v>0</v>
      </c>
      <c r="O18" s="49">
        <v>0</v>
      </c>
    </row>
    <row r="19" spans="1:15" ht="15" customHeight="1" x14ac:dyDescent="0.25">
      <c r="B19" s="19" t="s">
        <v>181</v>
      </c>
      <c r="C19" s="49">
        <v>0</v>
      </c>
      <c r="D19" s="49">
        <v>0</v>
      </c>
      <c r="E19" s="49">
        <v>0</v>
      </c>
      <c r="F19" s="49">
        <v>0</v>
      </c>
      <c r="G19" s="49">
        <v>0</v>
      </c>
      <c r="H19" s="48">
        <f>frac_malaria_risk</f>
        <v>0.15</v>
      </c>
      <c r="I19" s="48">
        <f>frac_malaria_risk</f>
        <v>0.15</v>
      </c>
      <c r="J19" s="48">
        <f>frac_malaria_risk</f>
        <v>0.15</v>
      </c>
      <c r="K19" s="48">
        <f>frac_malaria_risk</f>
        <v>0.15</v>
      </c>
      <c r="L19" s="49">
        <v>0</v>
      </c>
      <c r="M19" s="49">
        <v>0</v>
      </c>
      <c r="N19" s="49">
        <v>0</v>
      </c>
      <c r="O19" s="49">
        <v>0</v>
      </c>
    </row>
    <row r="20" spans="1:15" ht="15.75" customHeight="1" x14ac:dyDescent="0.25">
      <c r="B20" s="7" t="s">
        <v>186</v>
      </c>
      <c r="C20" s="49">
        <v>0</v>
      </c>
      <c r="D20" s="49">
        <v>0</v>
      </c>
      <c r="E20" s="49">
        <v>0</v>
      </c>
      <c r="F20" s="49">
        <v>0</v>
      </c>
      <c r="G20" s="49">
        <v>0</v>
      </c>
      <c r="H20" s="48">
        <v>1</v>
      </c>
      <c r="I20" s="48">
        <v>1</v>
      </c>
      <c r="J20" s="48">
        <v>1</v>
      </c>
      <c r="K20" s="48">
        <v>1</v>
      </c>
      <c r="L20" s="49">
        <v>0</v>
      </c>
      <c r="M20" s="49">
        <v>0</v>
      </c>
      <c r="N20" s="49">
        <v>0</v>
      </c>
      <c r="O20" s="49">
        <v>0</v>
      </c>
    </row>
    <row r="21" spans="1:15" ht="15.75" customHeight="1" x14ac:dyDescent="0.25">
      <c r="B21" s="7" t="s">
        <v>187</v>
      </c>
      <c r="C21" s="49">
        <v>0</v>
      </c>
      <c r="D21" s="49">
        <v>0</v>
      </c>
      <c r="E21" s="49">
        <v>0</v>
      </c>
      <c r="F21" s="49">
        <v>0</v>
      </c>
      <c r="G21" s="49">
        <v>0</v>
      </c>
      <c r="H21" s="48">
        <v>1</v>
      </c>
      <c r="I21" s="48">
        <v>1</v>
      </c>
      <c r="J21" s="48">
        <v>1</v>
      </c>
      <c r="K21" s="48">
        <v>1</v>
      </c>
      <c r="L21" s="49">
        <v>0</v>
      </c>
      <c r="M21" s="49">
        <v>0</v>
      </c>
      <c r="N21" s="49">
        <v>0</v>
      </c>
      <c r="O21" s="49">
        <v>0</v>
      </c>
    </row>
    <row r="22" spans="1:15" ht="15.75" customHeight="1" x14ac:dyDescent="0.25">
      <c r="B22" s="19" t="s">
        <v>189</v>
      </c>
      <c r="C22" s="49">
        <v>0</v>
      </c>
      <c r="D22" s="49">
        <v>0</v>
      </c>
      <c r="E22" s="49">
        <v>0</v>
      </c>
      <c r="F22" s="49">
        <v>0</v>
      </c>
      <c r="G22" s="49">
        <v>0</v>
      </c>
      <c r="H22" s="48">
        <f>1</f>
        <v>1</v>
      </c>
      <c r="I22" s="48">
        <f>1</f>
        <v>1</v>
      </c>
      <c r="J22" s="48">
        <f>1</f>
        <v>1</v>
      </c>
      <c r="K22" s="48">
        <f>1</f>
        <v>1</v>
      </c>
      <c r="L22" s="49">
        <v>0</v>
      </c>
      <c r="M22" s="49">
        <v>0</v>
      </c>
      <c r="N22" s="49">
        <v>0</v>
      </c>
      <c r="O22" s="49">
        <v>0</v>
      </c>
    </row>
    <row r="23" spans="1:15" ht="15.75" customHeight="1" x14ac:dyDescent="0.25">
      <c r="B23" s="19"/>
    </row>
    <row r="24" spans="1:15" ht="15.75" customHeight="1" x14ac:dyDescent="0.3">
      <c r="A24" s="31" t="s">
        <v>207</v>
      </c>
      <c r="B24" s="68" t="s">
        <v>171</v>
      </c>
      <c r="C24" s="49">
        <v>0</v>
      </c>
      <c r="D24" s="49">
        <v>0</v>
      </c>
      <c r="E24" s="49">
        <v>0</v>
      </c>
      <c r="F24" s="49">
        <v>0</v>
      </c>
      <c r="G24" s="49">
        <v>0</v>
      </c>
      <c r="H24" s="49">
        <v>0</v>
      </c>
      <c r="I24" s="49">
        <v>0</v>
      </c>
      <c r="J24" s="49">
        <v>0</v>
      </c>
      <c r="K24" s="49">
        <v>0</v>
      </c>
      <c r="L24" s="48">
        <f>famplan_unmet_need</f>
        <v>0.221</v>
      </c>
      <c r="M24" s="48">
        <f>famplan_unmet_need</f>
        <v>0.221</v>
      </c>
      <c r="N24" s="48">
        <f>famplan_unmet_need</f>
        <v>0.221</v>
      </c>
      <c r="O24" s="48">
        <f>famplan_unmet_need</f>
        <v>0.221</v>
      </c>
    </row>
    <row r="25" spans="1:15" ht="15.75" customHeight="1" x14ac:dyDescent="0.25">
      <c r="B25" s="68" t="s">
        <v>175</v>
      </c>
      <c r="C25" s="49">
        <v>0</v>
      </c>
      <c r="D25" s="49">
        <v>0</v>
      </c>
      <c r="E25" s="49">
        <v>0</v>
      </c>
      <c r="F25" s="49">
        <v>0</v>
      </c>
      <c r="G25" s="49">
        <v>0</v>
      </c>
      <c r="H25" s="49">
        <v>0</v>
      </c>
      <c r="I25" s="49">
        <v>0</v>
      </c>
      <c r="J25" s="49">
        <v>0</v>
      </c>
      <c r="K25" s="49">
        <v>0</v>
      </c>
      <c r="L25" s="48">
        <f>(1-food_insecure)*(0.49)*(1-school_attendance) + food_insecure*(0.7)*(1-school_attendance)</f>
        <v>8.3284207152557271E-2</v>
      </c>
      <c r="M25" s="48">
        <f>(1-food_insecure)*(0.49)+food_insecure*(0.7)</f>
        <v>0.52968999999999999</v>
      </c>
      <c r="N25" s="48">
        <f>(1-food_insecure)*(0.49)+food_insecure*(0.7)</f>
        <v>0.52968999999999999</v>
      </c>
      <c r="O25" s="48">
        <f>(1-food_insecure)*(0.49)+food_insecure*(0.7)</f>
        <v>0.52968999999999999</v>
      </c>
    </row>
    <row r="26" spans="1:15" ht="15.75" customHeight="1" x14ac:dyDescent="0.25">
      <c r="B26" s="68" t="s">
        <v>176</v>
      </c>
      <c r="C26" s="49">
        <v>0</v>
      </c>
      <c r="D26" s="49">
        <v>0</v>
      </c>
      <c r="E26" s="49">
        <v>0</v>
      </c>
      <c r="F26" s="49">
        <v>0</v>
      </c>
      <c r="G26" s="49">
        <v>0</v>
      </c>
      <c r="H26" s="49">
        <v>0</v>
      </c>
      <c r="I26" s="49">
        <v>0</v>
      </c>
      <c r="J26" s="49">
        <v>0</v>
      </c>
      <c r="K26" s="49">
        <v>0</v>
      </c>
      <c r="L26" s="48">
        <f>(1-food_insecure)*(0.21)*(1-school_attendance) + food_insecure*(0.3)*(1-school_attendance)</f>
        <v>3.5693231636810263E-2</v>
      </c>
      <c r="M26" s="48">
        <f>(1-food_insecure)*(0.21)+food_insecure*(0.3)</f>
        <v>0.22700999999999999</v>
      </c>
      <c r="N26" s="48">
        <f>(1-food_insecure)*(0.21)+food_insecure*(0.3)</f>
        <v>0.22700999999999999</v>
      </c>
      <c r="O26" s="48">
        <f>(1-food_insecure)*(0.21)+food_insecure*(0.3)</f>
        <v>0.22700999999999999</v>
      </c>
    </row>
    <row r="27" spans="1:15" ht="15.75" customHeight="1" x14ac:dyDescent="0.25">
      <c r="B27" s="68" t="s">
        <v>177</v>
      </c>
      <c r="C27" s="49">
        <v>0</v>
      </c>
      <c r="D27" s="49">
        <v>0</v>
      </c>
      <c r="E27" s="49">
        <v>0</v>
      </c>
      <c r="F27" s="49">
        <v>0</v>
      </c>
      <c r="G27" s="49">
        <v>0</v>
      </c>
      <c r="H27" s="49">
        <v>0</v>
      </c>
      <c r="I27" s="49">
        <v>0</v>
      </c>
      <c r="J27" s="49">
        <v>0</v>
      </c>
      <c r="K27" s="49">
        <v>0</v>
      </c>
      <c r="L27" s="48">
        <f>(1-food_insecure)*(0.3)*(1-school_attendance)</f>
        <v>3.8254540580749466E-2</v>
      </c>
      <c r="M27" s="48">
        <f>(1-food_insecure)*(0.3)</f>
        <v>0.24329999999999996</v>
      </c>
      <c r="N27" s="48">
        <f>(1-food_insecure)*(0.3)</f>
        <v>0.24329999999999996</v>
      </c>
      <c r="O27" s="48">
        <f>(1-food_insecure)*(0.3)</f>
        <v>0.24329999999999996</v>
      </c>
    </row>
    <row r="28" spans="1:15" ht="15.75" customHeight="1" x14ac:dyDescent="0.25">
      <c r="B28" s="68" t="s">
        <v>178</v>
      </c>
      <c r="C28" s="49">
        <v>0</v>
      </c>
      <c r="D28" s="49">
        <v>0</v>
      </c>
      <c r="E28" s="49">
        <v>0</v>
      </c>
      <c r="F28" s="49">
        <v>0</v>
      </c>
      <c r="G28" s="49">
        <v>0</v>
      </c>
      <c r="H28" s="49">
        <v>0</v>
      </c>
      <c r="I28" s="49">
        <v>0</v>
      </c>
      <c r="J28" s="49">
        <v>0</v>
      </c>
      <c r="K28" s="49">
        <v>0</v>
      </c>
      <c r="L28" s="48">
        <f>(1-food_insecure)*1*school_attendance + food_insecure*1*school_attendance</f>
        <v>0.84276802062988287</v>
      </c>
      <c r="M28" s="48">
        <v>0</v>
      </c>
      <c r="N28" s="48">
        <v>0</v>
      </c>
      <c r="O28" s="48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31" t="s">
        <v>208</v>
      </c>
      <c r="B30" s="7" t="s">
        <v>172</v>
      </c>
      <c r="C30" s="48">
        <v>0</v>
      </c>
      <c r="D30" s="48">
        <v>0</v>
      </c>
      <c r="E30" s="48">
        <f t="shared" ref="E30:O30" si="0">frac_maize</f>
        <v>0.05</v>
      </c>
      <c r="F30" s="48">
        <f t="shared" si="0"/>
        <v>0.05</v>
      </c>
      <c r="G30" s="48">
        <f t="shared" si="0"/>
        <v>0.05</v>
      </c>
      <c r="H30" s="48">
        <f t="shared" si="0"/>
        <v>0.05</v>
      </c>
      <c r="I30" s="48">
        <f t="shared" si="0"/>
        <v>0.05</v>
      </c>
      <c r="J30" s="48">
        <f t="shared" si="0"/>
        <v>0.05</v>
      </c>
      <c r="K30" s="48">
        <f t="shared" si="0"/>
        <v>0.05</v>
      </c>
      <c r="L30" s="48">
        <f t="shared" si="0"/>
        <v>0.05</v>
      </c>
      <c r="M30" s="48">
        <f t="shared" si="0"/>
        <v>0.05</v>
      </c>
      <c r="N30" s="48">
        <f t="shared" si="0"/>
        <v>0.05</v>
      </c>
      <c r="O30" s="48">
        <f t="shared" si="0"/>
        <v>0.05</v>
      </c>
    </row>
    <row r="31" spans="1:15" ht="15.75" customHeight="1" x14ac:dyDescent="0.25">
      <c r="B31" s="7" t="s">
        <v>173</v>
      </c>
      <c r="C31" s="48">
        <v>0</v>
      </c>
      <c r="D31" s="48">
        <v>0</v>
      </c>
      <c r="E31" s="48">
        <f t="shared" ref="E31:O31" si="1">frac_rice</f>
        <v>0.7</v>
      </c>
      <c r="F31" s="48">
        <f t="shared" si="1"/>
        <v>0.7</v>
      </c>
      <c r="G31" s="48">
        <f t="shared" si="1"/>
        <v>0.7</v>
      </c>
      <c r="H31" s="48">
        <f t="shared" si="1"/>
        <v>0.7</v>
      </c>
      <c r="I31" s="48">
        <f t="shared" si="1"/>
        <v>0.7</v>
      </c>
      <c r="J31" s="48">
        <f t="shared" si="1"/>
        <v>0.7</v>
      </c>
      <c r="K31" s="48">
        <f t="shared" si="1"/>
        <v>0.7</v>
      </c>
      <c r="L31" s="48">
        <f t="shared" si="1"/>
        <v>0.7</v>
      </c>
      <c r="M31" s="48">
        <f t="shared" si="1"/>
        <v>0.7</v>
      </c>
      <c r="N31" s="48">
        <f t="shared" si="1"/>
        <v>0.7</v>
      </c>
      <c r="O31" s="48">
        <f t="shared" si="1"/>
        <v>0.7</v>
      </c>
    </row>
    <row r="32" spans="1:15" ht="15.75" customHeight="1" x14ac:dyDescent="0.25">
      <c r="B32" s="7" t="s">
        <v>174</v>
      </c>
      <c r="C32" s="48">
        <v>0</v>
      </c>
      <c r="D32" s="48">
        <v>0</v>
      </c>
      <c r="E32" s="48">
        <f t="shared" ref="E32:O32" si="2">frac_wheat</f>
        <v>0.05</v>
      </c>
      <c r="F32" s="48">
        <f t="shared" si="2"/>
        <v>0.05</v>
      </c>
      <c r="G32" s="48">
        <f t="shared" si="2"/>
        <v>0.05</v>
      </c>
      <c r="H32" s="48">
        <f t="shared" si="2"/>
        <v>0.05</v>
      </c>
      <c r="I32" s="48">
        <f t="shared" si="2"/>
        <v>0.05</v>
      </c>
      <c r="J32" s="48">
        <f t="shared" si="2"/>
        <v>0.05</v>
      </c>
      <c r="K32" s="48">
        <f t="shared" si="2"/>
        <v>0.05</v>
      </c>
      <c r="L32" s="48">
        <f t="shared" si="2"/>
        <v>0.05</v>
      </c>
      <c r="M32" s="48">
        <f t="shared" si="2"/>
        <v>0.05</v>
      </c>
      <c r="N32" s="48">
        <f t="shared" si="2"/>
        <v>0.05</v>
      </c>
      <c r="O32" s="48">
        <f t="shared" si="2"/>
        <v>0.05</v>
      </c>
    </row>
    <row r="33" spans="2:15" ht="15.75" customHeight="1" x14ac:dyDescent="0.25">
      <c r="B33" s="7" t="s">
        <v>182</v>
      </c>
      <c r="C33" s="48">
        <v>0</v>
      </c>
      <c r="D33" s="48">
        <v>0</v>
      </c>
      <c r="E33" s="48">
        <v>1</v>
      </c>
      <c r="F33" s="48">
        <v>1</v>
      </c>
      <c r="G33" s="48">
        <v>1</v>
      </c>
      <c r="H33" s="48">
        <v>1</v>
      </c>
      <c r="I33" s="48">
        <v>1</v>
      </c>
      <c r="J33" s="48">
        <v>1</v>
      </c>
      <c r="K33" s="48">
        <v>1</v>
      </c>
      <c r="L33" s="48">
        <v>1</v>
      </c>
      <c r="M33" s="48">
        <v>1</v>
      </c>
      <c r="N33" s="48">
        <v>1</v>
      </c>
      <c r="O33" s="48">
        <v>1</v>
      </c>
    </row>
    <row r="34" spans="2:15" ht="15.75" customHeight="1" x14ac:dyDescent="0.25">
      <c r="B34" s="7" t="s">
        <v>185</v>
      </c>
      <c r="C34" s="48">
        <f t="shared" ref="C34:O34" si="3">frac_malaria_risk</f>
        <v>0.15</v>
      </c>
      <c r="D34" s="48">
        <f t="shared" si="3"/>
        <v>0.15</v>
      </c>
      <c r="E34" s="48">
        <f t="shared" si="3"/>
        <v>0.15</v>
      </c>
      <c r="F34" s="48">
        <f t="shared" si="3"/>
        <v>0.15</v>
      </c>
      <c r="G34" s="48">
        <f t="shared" si="3"/>
        <v>0.15</v>
      </c>
      <c r="H34" s="48">
        <f t="shared" si="3"/>
        <v>0.15</v>
      </c>
      <c r="I34" s="48">
        <f t="shared" si="3"/>
        <v>0.15</v>
      </c>
      <c r="J34" s="48">
        <f t="shared" si="3"/>
        <v>0.15</v>
      </c>
      <c r="K34" s="48">
        <f t="shared" si="3"/>
        <v>0.15</v>
      </c>
      <c r="L34" s="48">
        <f t="shared" si="3"/>
        <v>0.15</v>
      </c>
      <c r="M34" s="48">
        <f t="shared" si="3"/>
        <v>0.15</v>
      </c>
      <c r="N34" s="48">
        <f t="shared" si="3"/>
        <v>0.15</v>
      </c>
      <c r="O34" s="48">
        <f t="shared" si="3"/>
        <v>0.15</v>
      </c>
    </row>
    <row r="35" spans="2:15" ht="15.75" customHeight="1" x14ac:dyDescent="0.25">
      <c r="B35" s="19" t="s">
        <v>194</v>
      </c>
      <c r="C35" s="48">
        <v>1</v>
      </c>
      <c r="D35" s="48">
        <v>1</v>
      </c>
      <c r="E35" s="48">
        <v>1</v>
      </c>
      <c r="F35" s="48">
        <v>1</v>
      </c>
      <c r="G35" s="48">
        <v>1</v>
      </c>
      <c r="H35" s="48">
        <v>1</v>
      </c>
      <c r="I35" s="48">
        <v>1</v>
      </c>
      <c r="J35" s="48">
        <v>1</v>
      </c>
      <c r="K35" s="48">
        <v>1</v>
      </c>
      <c r="L35" s="48">
        <v>1</v>
      </c>
      <c r="M35" s="48">
        <v>1</v>
      </c>
      <c r="N35" s="48">
        <v>1</v>
      </c>
      <c r="O35" s="48">
        <v>1</v>
      </c>
    </row>
    <row r="36" spans="2:15" ht="15.75" customHeight="1" x14ac:dyDescent="0.25">
      <c r="B36" s="19" t="s">
        <v>195</v>
      </c>
      <c r="C36" s="48">
        <v>1</v>
      </c>
      <c r="D36" s="48">
        <v>1</v>
      </c>
      <c r="E36" s="48">
        <v>1</v>
      </c>
      <c r="F36" s="48">
        <v>1</v>
      </c>
      <c r="G36" s="48">
        <v>1</v>
      </c>
      <c r="H36" s="48">
        <v>1</v>
      </c>
      <c r="I36" s="48">
        <v>1</v>
      </c>
      <c r="J36" s="48">
        <v>1</v>
      </c>
      <c r="K36" s="48">
        <v>1</v>
      </c>
      <c r="L36" s="48">
        <v>1</v>
      </c>
      <c r="M36" s="48">
        <v>1</v>
      </c>
      <c r="N36" s="48">
        <v>1</v>
      </c>
      <c r="O36" s="48">
        <v>1</v>
      </c>
    </row>
    <row r="37" spans="2:15" ht="15.75" customHeight="1" x14ac:dyDescent="0.25">
      <c r="B37" s="19" t="s">
        <v>196</v>
      </c>
      <c r="C37" s="48">
        <v>1</v>
      </c>
      <c r="D37" s="48">
        <v>1</v>
      </c>
      <c r="E37" s="48">
        <v>1</v>
      </c>
      <c r="F37" s="48">
        <v>1</v>
      </c>
      <c r="G37" s="48">
        <v>1</v>
      </c>
      <c r="H37" s="48">
        <v>1</v>
      </c>
      <c r="I37" s="48">
        <v>1</v>
      </c>
      <c r="J37" s="48">
        <v>1</v>
      </c>
      <c r="K37" s="48">
        <v>1</v>
      </c>
      <c r="L37" s="48">
        <v>1</v>
      </c>
      <c r="M37" s="48">
        <v>1</v>
      </c>
      <c r="N37" s="48">
        <v>1</v>
      </c>
      <c r="O37" s="48">
        <v>1</v>
      </c>
    </row>
    <row r="38" spans="2:15" ht="15.75" customHeight="1" x14ac:dyDescent="0.25">
      <c r="B38" s="19" t="s">
        <v>197</v>
      </c>
      <c r="C38" s="48">
        <v>1</v>
      </c>
      <c r="D38" s="48">
        <v>1</v>
      </c>
      <c r="E38" s="48">
        <v>1</v>
      </c>
      <c r="F38" s="48">
        <v>1</v>
      </c>
      <c r="G38" s="48">
        <v>1</v>
      </c>
      <c r="H38" s="48">
        <v>1</v>
      </c>
      <c r="I38" s="48">
        <v>1</v>
      </c>
      <c r="J38" s="48">
        <v>1</v>
      </c>
      <c r="K38" s="48">
        <v>1</v>
      </c>
      <c r="L38" s="48">
        <v>1</v>
      </c>
      <c r="M38" s="48">
        <v>1</v>
      </c>
      <c r="N38" s="48">
        <v>1</v>
      </c>
      <c r="O38" s="48">
        <v>1</v>
      </c>
    </row>
    <row r="39" spans="2:15" ht="15.75" customHeight="1" x14ac:dyDescent="0.25">
      <c r="B39" s="19" t="s">
        <v>198</v>
      </c>
      <c r="C39" s="48">
        <v>1</v>
      </c>
      <c r="D39" s="48">
        <v>1</v>
      </c>
      <c r="E39" s="48">
        <v>1</v>
      </c>
      <c r="F39" s="48">
        <v>1</v>
      </c>
      <c r="G39" s="48">
        <v>1</v>
      </c>
      <c r="H39" s="48">
        <v>1</v>
      </c>
      <c r="I39" s="48">
        <v>1</v>
      </c>
      <c r="J39" s="48">
        <v>1</v>
      </c>
      <c r="K39" s="48">
        <v>1</v>
      </c>
      <c r="L39" s="48">
        <v>1</v>
      </c>
      <c r="M39" s="48">
        <v>1</v>
      </c>
      <c r="N39" s="48">
        <v>1</v>
      </c>
      <c r="O39" s="48">
        <v>1</v>
      </c>
    </row>
    <row r="40" spans="2:15" ht="15.75" customHeight="1" x14ac:dyDescent="0.25">
      <c r="B40" s="19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94" t="s">
        <v>167</v>
      </c>
    </row>
    <row r="2" spans="1:1" x14ac:dyDescent="0.25">
      <c r="A2" s="94" t="s">
        <v>209</v>
      </c>
    </row>
    <row r="3" spans="1:1" x14ac:dyDescent="0.25">
      <c r="A3" s="94" t="s">
        <v>210</v>
      </c>
    </row>
    <row r="4" spans="1:1" x14ac:dyDescent="0.25">
      <c r="A4" s="94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4" customWidth="1"/>
    <col min="2" max="2" width="12.453125" style="64" customWidth="1"/>
    <col min="3" max="4" width="11.453125" style="64" customWidth="1"/>
    <col min="5" max="5" width="17.453125" style="64" customWidth="1"/>
    <col min="6" max="6" width="11.453125" style="64" customWidth="1"/>
    <col min="7" max="16384" width="11.453125" style="64"/>
  </cols>
  <sheetData>
    <row r="1" spans="1:5" ht="13" customHeight="1" x14ac:dyDescent="0.3">
      <c r="A1" s="54" t="s">
        <v>212</v>
      </c>
      <c r="B1" s="54" t="s">
        <v>213</v>
      </c>
      <c r="C1" s="54" t="s">
        <v>214</v>
      </c>
      <c r="D1" s="54" t="s">
        <v>136</v>
      </c>
      <c r="E1" s="54" t="s">
        <v>215</v>
      </c>
    </row>
    <row r="2" spans="1:5" ht="14" customHeight="1" x14ac:dyDescent="0.3">
      <c r="A2" s="20" t="s">
        <v>216</v>
      </c>
      <c r="B2" s="20">
        <v>0.9</v>
      </c>
      <c r="C2" s="64">
        <v>0.09</v>
      </c>
      <c r="D2" s="64">
        <v>0.8</v>
      </c>
      <c r="E2" s="64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4">
        <v>0.02</v>
      </c>
      <c r="D3" s="64">
        <v>1.9</v>
      </c>
      <c r="E3" s="64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4">
        <v>0.08</v>
      </c>
      <c r="D4" s="64">
        <v>2</v>
      </c>
      <c r="E4" s="64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4">
        <v>0.18</v>
      </c>
      <c r="D5" s="64">
        <v>0.7</v>
      </c>
      <c r="E5" s="64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4">
        <v>0.02</v>
      </c>
      <c r="D6" s="64">
        <v>0.7</v>
      </c>
      <c r="E6" s="64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4">
        <v>0.45</v>
      </c>
      <c r="D7" s="64">
        <v>0.9</v>
      </c>
      <c r="E7" s="64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4">
        <v>0.03</v>
      </c>
      <c r="D8" s="64">
        <v>0</v>
      </c>
      <c r="E8" s="64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4">
        <v>0.11</v>
      </c>
      <c r="D9" s="64">
        <v>0</v>
      </c>
      <c r="E9" s="64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4">
        <v>0.01</v>
      </c>
      <c r="D10" s="64">
        <v>0.6</v>
      </c>
      <c r="E10" s="64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08984375" defaultRowHeight="15.75" customHeight="1" x14ac:dyDescent="0.35"/>
  <cols>
    <col min="1" max="1" width="22.1796875" style="53" bestFit="1" customWidth="1"/>
    <col min="2" max="2" width="58.90625" style="53" bestFit="1" customWidth="1"/>
    <col min="3" max="3" width="9.453125" style="53" bestFit="1" customWidth="1"/>
    <col min="4" max="4" width="11.08984375" style="53" bestFit="1" customWidth="1"/>
    <col min="5" max="5" width="12" style="53" bestFit="1" customWidth="1"/>
    <col min="6" max="7" width="13.08984375" style="53" bestFit="1" customWidth="1"/>
    <col min="8" max="11" width="15.36328125" style="53" bestFit="1" customWidth="1"/>
    <col min="12" max="15" width="16.90625" style="53" bestFit="1" customWidth="1"/>
    <col min="16" max="16" width="16.08984375" style="53" customWidth="1"/>
    <col min="17" max="16384" width="16.08984375" style="53"/>
  </cols>
  <sheetData>
    <row r="1" spans="1:15" ht="15.75" customHeight="1" x14ac:dyDescent="0.35">
      <c r="A1" s="30" t="s">
        <v>206</v>
      </c>
      <c r="B1" s="50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4">
        <v>0</v>
      </c>
      <c r="D2" s="84">
        <v>1</v>
      </c>
      <c r="E2" s="84">
        <v>1</v>
      </c>
      <c r="F2" s="84">
        <v>1</v>
      </c>
      <c r="G2" s="84">
        <v>1</v>
      </c>
      <c r="H2" s="84">
        <v>0</v>
      </c>
      <c r="I2" s="84">
        <v>0</v>
      </c>
      <c r="J2" s="84">
        <v>0</v>
      </c>
      <c r="K2" s="84">
        <v>0</v>
      </c>
      <c r="L2" s="84">
        <v>0</v>
      </c>
      <c r="M2" s="84">
        <v>0</v>
      </c>
      <c r="N2" s="84">
        <v>0</v>
      </c>
      <c r="O2" s="84">
        <v>0</v>
      </c>
    </row>
    <row r="3" spans="1:15" ht="15.75" customHeight="1" x14ac:dyDescent="0.35">
      <c r="B3" s="29" t="s">
        <v>170</v>
      </c>
      <c r="C3" s="84">
        <v>1</v>
      </c>
      <c r="D3" s="84">
        <v>1</v>
      </c>
      <c r="E3" s="84">
        <v>0</v>
      </c>
      <c r="F3" s="84">
        <v>0</v>
      </c>
      <c r="G3" s="84">
        <v>0</v>
      </c>
      <c r="H3" s="84">
        <v>0</v>
      </c>
      <c r="I3" s="84">
        <v>0</v>
      </c>
      <c r="J3" s="84">
        <v>0</v>
      </c>
      <c r="K3" s="84">
        <v>0</v>
      </c>
      <c r="L3" s="84">
        <v>0</v>
      </c>
      <c r="M3" s="84">
        <v>0</v>
      </c>
      <c r="N3" s="84">
        <v>0</v>
      </c>
      <c r="O3" s="84">
        <v>0</v>
      </c>
    </row>
    <row r="4" spans="1:15" ht="15.75" customHeight="1" x14ac:dyDescent="0.35">
      <c r="B4" s="29" t="s">
        <v>148</v>
      </c>
      <c r="C4" s="84">
        <v>1</v>
      </c>
      <c r="D4" s="84">
        <v>1</v>
      </c>
      <c r="E4" s="84">
        <v>1</v>
      </c>
      <c r="F4" s="84">
        <v>1</v>
      </c>
      <c r="G4" s="84">
        <v>1</v>
      </c>
      <c r="H4" s="84">
        <v>0</v>
      </c>
      <c r="I4" s="84">
        <v>0</v>
      </c>
      <c r="J4" s="84">
        <v>0</v>
      </c>
      <c r="K4" s="84">
        <v>0</v>
      </c>
      <c r="L4" s="84">
        <v>0</v>
      </c>
      <c r="M4" s="84">
        <v>0</v>
      </c>
      <c r="N4" s="84">
        <v>0</v>
      </c>
      <c r="O4" s="84">
        <v>0</v>
      </c>
    </row>
    <row r="5" spans="1:15" ht="15.75" customHeight="1" x14ac:dyDescent="0.35">
      <c r="B5" s="29" t="s">
        <v>151</v>
      </c>
      <c r="C5" s="84">
        <v>1</v>
      </c>
      <c r="D5" s="84">
        <v>1</v>
      </c>
      <c r="E5" s="84">
        <v>1</v>
      </c>
      <c r="F5" s="84">
        <v>1</v>
      </c>
      <c r="G5" s="84">
        <v>1</v>
      </c>
      <c r="H5" s="84">
        <v>0</v>
      </c>
      <c r="I5" s="84">
        <v>0</v>
      </c>
      <c r="J5" s="84">
        <v>0</v>
      </c>
      <c r="K5" s="84">
        <v>0</v>
      </c>
      <c r="L5" s="84">
        <v>0</v>
      </c>
      <c r="M5" s="84">
        <v>0</v>
      </c>
      <c r="N5" s="84">
        <v>0</v>
      </c>
      <c r="O5" s="84">
        <v>0</v>
      </c>
    </row>
    <row r="6" spans="1:15" ht="15.75" customHeight="1" x14ac:dyDescent="0.35">
      <c r="B6" s="29" t="s">
        <v>152</v>
      </c>
      <c r="C6" s="84">
        <v>1</v>
      </c>
      <c r="D6" s="84">
        <v>1</v>
      </c>
      <c r="E6" s="84">
        <v>1</v>
      </c>
      <c r="F6" s="84">
        <v>1</v>
      </c>
      <c r="G6" s="84">
        <v>1</v>
      </c>
      <c r="H6" s="84">
        <v>0</v>
      </c>
      <c r="I6" s="84">
        <v>0</v>
      </c>
      <c r="J6" s="84">
        <v>0</v>
      </c>
      <c r="K6" s="84">
        <v>0</v>
      </c>
      <c r="L6" s="84">
        <v>0</v>
      </c>
      <c r="M6" s="84">
        <v>0</v>
      </c>
      <c r="N6" s="84">
        <v>0</v>
      </c>
      <c r="O6" s="84">
        <v>0</v>
      </c>
    </row>
    <row r="7" spans="1:15" ht="15.75" customHeight="1" x14ac:dyDescent="0.35">
      <c r="B7" s="29" t="s">
        <v>183</v>
      </c>
      <c r="C7" s="84">
        <v>1</v>
      </c>
      <c r="D7" s="84">
        <v>1</v>
      </c>
      <c r="E7" s="84">
        <v>0</v>
      </c>
      <c r="F7" s="84">
        <v>0</v>
      </c>
      <c r="G7" s="84">
        <v>0</v>
      </c>
      <c r="H7" s="84">
        <v>0</v>
      </c>
      <c r="I7" s="84">
        <v>0</v>
      </c>
      <c r="J7" s="84">
        <v>0</v>
      </c>
      <c r="K7" s="84">
        <v>0</v>
      </c>
      <c r="L7" s="84">
        <v>0</v>
      </c>
      <c r="M7" s="84">
        <v>0</v>
      </c>
      <c r="N7" s="84">
        <v>0</v>
      </c>
      <c r="O7" s="84">
        <v>0</v>
      </c>
    </row>
    <row r="8" spans="1:15" ht="15.75" customHeight="1" x14ac:dyDescent="0.35">
      <c r="B8" s="29" t="s">
        <v>184</v>
      </c>
      <c r="C8" s="84">
        <v>0</v>
      </c>
      <c r="D8" s="84">
        <v>0</v>
      </c>
      <c r="E8" s="84">
        <v>1</v>
      </c>
      <c r="F8" s="84">
        <v>1</v>
      </c>
      <c r="G8" s="84">
        <v>0</v>
      </c>
      <c r="H8" s="84">
        <v>0</v>
      </c>
      <c r="I8" s="84">
        <v>0</v>
      </c>
      <c r="J8" s="84">
        <v>0</v>
      </c>
      <c r="K8" s="84">
        <v>0</v>
      </c>
      <c r="L8" s="84">
        <v>0</v>
      </c>
      <c r="M8" s="84">
        <v>0</v>
      </c>
      <c r="N8" s="84">
        <v>0</v>
      </c>
      <c r="O8" s="84">
        <v>0</v>
      </c>
    </row>
    <row r="9" spans="1:15" ht="15.75" customHeight="1" x14ac:dyDescent="0.35">
      <c r="B9" s="29" t="s">
        <v>188</v>
      </c>
      <c r="C9" s="84">
        <v>0</v>
      </c>
      <c r="D9" s="84">
        <v>0</v>
      </c>
      <c r="E9" s="84">
        <v>1</v>
      </c>
      <c r="F9" s="84">
        <v>1</v>
      </c>
      <c r="G9" s="84">
        <v>1</v>
      </c>
      <c r="H9" s="84">
        <v>0</v>
      </c>
      <c r="I9" s="84">
        <v>0</v>
      </c>
      <c r="J9" s="84">
        <v>0</v>
      </c>
      <c r="K9" s="84">
        <v>0</v>
      </c>
      <c r="L9" s="84">
        <v>0</v>
      </c>
      <c r="M9" s="84">
        <v>0</v>
      </c>
      <c r="N9" s="84">
        <v>0</v>
      </c>
      <c r="O9" s="84">
        <v>0</v>
      </c>
    </row>
    <row r="10" spans="1:15" ht="15.75" customHeight="1" x14ac:dyDescent="0.35">
      <c r="B10" s="29" t="s">
        <v>190</v>
      </c>
      <c r="C10" s="84">
        <v>1</v>
      </c>
      <c r="D10" s="84">
        <v>1</v>
      </c>
      <c r="E10" s="84">
        <v>1</v>
      </c>
      <c r="F10" s="84">
        <v>1</v>
      </c>
      <c r="G10" s="84">
        <v>1</v>
      </c>
      <c r="H10" s="84">
        <v>0</v>
      </c>
      <c r="I10" s="84">
        <v>0</v>
      </c>
      <c r="J10" s="84">
        <v>0</v>
      </c>
      <c r="K10" s="84">
        <v>0</v>
      </c>
      <c r="L10" s="84">
        <v>0</v>
      </c>
      <c r="M10" s="84">
        <v>0</v>
      </c>
      <c r="N10" s="84">
        <v>0</v>
      </c>
      <c r="O10" s="84">
        <v>0</v>
      </c>
    </row>
    <row r="11" spans="1:15" ht="15.75" customHeight="1" x14ac:dyDescent="0.35">
      <c r="B11" s="29" t="s">
        <v>191</v>
      </c>
      <c r="C11" s="84">
        <v>0</v>
      </c>
      <c r="D11" s="84">
        <v>0</v>
      </c>
      <c r="E11" s="84">
        <v>1</v>
      </c>
      <c r="F11" s="84">
        <v>1</v>
      </c>
      <c r="G11" s="84">
        <v>0</v>
      </c>
      <c r="H11" s="84">
        <v>0</v>
      </c>
      <c r="I11" s="84">
        <v>0</v>
      </c>
      <c r="J11" s="84">
        <v>0</v>
      </c>
      <c r="K11" s="84">
        <v>0</v>
      </c>
      <c r="L11" s="84">
        <v>0</v>
      </c>
      <c r="M11" s="84">
        <v>0</v>
      </c>
      <c r="N11" s="84">
        <v>0</v>
      </c>
      <c r="O11" s="84">
        <v>0</v>
      </c>
    </row>
    <row r="12" spans="1:15" ht="15.75" customHeight="1" x14ac:dyDescent="0.35">
      <c r="B12" s="29" t="s">
        <v>192</v>
      </c>
      <c r="C12" s="84">
        <v>0</v>
      </c>
      <c r="D12" s="84">
        <v>0</v>
      </c>
      <c r="E12" s="84">
        <v>1</v>
      </c>
      <c r="F12" s="84">
        <v>1</v>
      </c>
      <c r="G12" s="84">
        <v>0</v>
      </c>
      <c r="H12" s="84">
        <v>0</v>
      </c>
      <c r="I12" s="84">
        <v>0</v>
      </c>
      <c r="J12" s="84">
        <v>0</v>
      </c>
      <c r="K12" s="84">
        <v>0</v>
      </c>
      <c r="L12" s="84">
        <v>0</v>
      </c>
      <c r="M12" s="84">
        <v>0</v>
      </c>
      <c r="N12" s="84">
        <v>0</v>
      </c>
      <c r="O12" s="84">
        <v>0</v>
      </c>
    </row>
    <row r="13" spans="1:15" ht="15.75" customHeight="1" x14ac:dyDescent="0.35">
      <c r="B13" s="29" t="s">
        <v>157</v>
      </c>
      <c r="C13" s="84">
        <v>0</v>
      </c>
      <c r="D13" s="84">
        <v>1</v>
      </c>
      <c r="E13" s="84">
        <v>1</v>
      </c>
      <c r="F13" s="84">
        <v>1</v>
      </c>
      <c r="G13" s="84">
        <v>1</v>
      </c>
      <c r="H13" s="84">
        <v>0</v>
      </c>
      <c r="I13" s="84">
        <v>0</v>
      </c>
      <c r="J13" s="84">
        <v>0</v>
      </c>
      <c r="K13" s="84">
        <v>0</v>
      </c>
      <c r="L13" s="84">
        <v>0</v>
      </c>
      <c r="M13" s="84">
        <v>0</v>
      </c>
      <c r="N13" s="84">
        <v>0</v>
      </c>
      <c r="O13" s="84">
        <v>0</v>
      </c>
    </row>
    <row r="14" spans="1:15" ht="15.75" customHeight="1" x14ac:dyDescent="0.35">
      <c r="B14" s="29" t="s">
        <v>193</v>
      </c>
      <c r="C14" s="84">
        <v>0</v>
      </c>
      <c r="D14" s="84">
        <v>0</v>
      </c>
      <c r="E14" s="84">
        <v>1</v>
      </c>
      <c r="F14" s="84">
        <v>1</v>
      </c>
      <c r="G14" s="84">
        <v>1</v>
      </c>
      <c r="H14" s="84">
        <v>0</v>
      </c>
      <c r="I14" s="84">
        <v>0</v>
      </c>
      <c r="J14" s="84">
        <v>0</v>
      </c>
      <c r="K14" s="84">
        <v>0</v>
      </c>
      <c r="L14" s="84">
        <v>0</v>
      </c>
      <c r="M14" s="84">
        <v>0</v>
      </c>
      <c r="N14" s="84">
        <v>0</v>
      </c>
      <c r="O14" s="84">
        <v>0</v>
      </c>
    </row>
    <row r="15" spans="1:15" ht="15.75" customHeight="1" x14ac:dyDescent="0.35">
      <c r="B15" s="29" t="s">
        <v>199</v>
      </c>
      <c r="C15" s="84">
        <v>1</v>
      </c>
      <c r="D15" s="84">
        <v>1</v>
      </c>
      <c r="E15" s="84">
        <v>1</v>
      </c>
      <c r="F15" s="84">
        <v>1</v>
      </c>
      <c r="G15" s="84">
        <v>1</v>
      </c>
      <c r="H15" s="84">
        <v>0</v>
      </c>
      <c r="I15" s="84">
        <v>0</v>
      </c>
      <c r="J15" s="84">
        <v>0</v>
      </c>
      <c r="K15" s="84">
        <v>0</v>
      </c>
      <c r="L15" s="84">
        <v>0</v>
      </c>
      <c r="M15" s="84">
        <v>0</v>
      </c>
      <c r="N15" s="84">
        <v>0</v>
      </c>
      <c r="O15" s="84">
        <v>0</v>
      </c>
    </row>
    <row r="16" spans="1:15" ht="15.75" customHeight="1" x14ac:dyDescent="0.35">
      <c r="B16" s="29" t="s">
        <v>200</v>
      </c>
      <c r="C16" s="84">
        <v>0</v>
      </c>
      <c r="D16" s="84">
        <v>0</v>
      </c>
      <c r="E16" s="84">
        <v>1</v>
      </c>
      <c r="F16" s="84">
        <v>1</v>
      </c>
      <c r="G16" s="84">
        <v>1</v>
      </c>
      <c r="H16" s="84">
        <v>0</v>
      </c>
      <c r="I16" s="84">
        <v>0</v>
      </c>
      <c r="J16" s="84">
        <v>0</v>
      </c>
      <c r="K16" s="84">
        <v>0</v>
      </c>
      <c r="L16" s="84">
        <v>0</v>
      </c>
      <c r="M16" s="84">
        <v>0</v>
      </c>
      <c r="N16" s="84">
        <v>0</v>
      </c>
      <c r="O16" s="84">
        <v>0</v>
      </c>
    </row>
    <row r="17" spans="1:16" ht="15.75" customHeight="1" x14ac:dyDescent="0.35">
      <c r="B17" s="29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</row>
    <row r="18" spans="1:16" ht="15.75" customHeight="1" x14ac:dyDescent="0.35">
      <c r="A18" s="30" t="s">
        <v>90</v>
      </c>
      <c r="B18" s="29" t="s">
        <v>166</v>
      </c>
      <c r="C18" s="84">
        <v>0</v>
      </c>
      <c r="D18" s="84">
        <v>0</v>
      </c>
      <c r="E18" s="84">
        <v>0</v>
      </c>
      <c r="F18" s="84">
        <v>0</v>
      </c>
      <c r="G18" s="84">
        <v>0</v>
      </c>
      <c r="H18" s="84">
        <v>1</v>
      </c>
      <c r="I18" s="84">
        <v>1</v>
      </c>
      <c r="J18" s="84">
        <v>1</v>
      </c>
      <c r="K18" s="84">
        <v>1</v>
      </c>
      <c r="L18" s="84">
        <v>0</v>
      </c>
      <c r="M18" s="84">
        <v>0</v>
      </c>
      <c r="N18" s="84">
        <v>0</v>
      </c>
      <c r="O18" s="84">
        <v>0</v>
      </c>
    </row>
    <row r="19" spans="1:16" ht="15.75" customHeight="1" x14ac:dyDescent="0.35">
      <c r="A19" s="30"/>
      <c r="B19" s="29" t="s">
        <v>168</v>
      </c>
      <c r="C19" s="84">
        <v>0</v>
      </c>
      <c r="D19" s="84">
        <v>0</v>
      </c>
      <c r="E19" s="84">
        <v>0</v>
      </c>
      <c r="F19" s="84">
        <v>0</v>
      </c>
      <c r="G19" s="84">
        <v>0</v>
      </c>
      <c r="H19" s="84">
        <v>1</v>
      </c>
      <c r="I19" s="84">
        <v>1</v>
      </c>
      <c r="J19" s="84">
        <v>1</v>
      </c>
      <c r="K19" s="84">
        <v>1</v>
      </c>
      <c r="L19" s="84">
        <v>0</v>
      </c>
      <c r="M19" s="84">
        <v>0</v>
      </c>
      <c r="N19" s="84">
        <v>0</v>
      </c>
      <c r="O19" s="84">
        <v>0</v>
      </c>
    </row>
    <row r="20" spans="1:16" ht="15.75" customHeight="1" x14ac:dyDescent="0.35">
      <c r="B20" s="72" t="s">
        <v>179</v>
      </c>
      <c r="C20" s="84">
        <v>0</v>
      </c>
      <c r="D20" s="84">
        <v>0</v>
      </c>
      <c r="E20" s="84">
        <v>0</v>
      </c>
      <c r="F20" s="84">
        <v>0</v>
      </c>
      <c r="G20" s="84">
        <v>0</v>
      </c>
      <c r="H20" s="84">
        <v>1</v>
      </c>
      <c r="I20" s="84">
        <v>1</v>
      </c>
      <c r="J20" s="84">
        <v>1</v>
      </c>
      <c r="K20" s="84">
        <v>1</v>
      </c>
      <c r="L20" s="84">
        <v>0</v>
      </c>
      <c r="M20" s="84">
        <v>0</v>
      </c>
      <c r="N20" s="84">
        <v>0</v>
      </c>
      <c r="O20" s="84">
        <v>0</v>
      </c>
    </row>
    <row r="21" spans="1:16" ht="15.75" customHeight="1" x14ac:dyDescent="0.35">
      <c r="B21" s="72" t="s">
        <v>180</v>
      </c>
      <c r="C21" s="84">
        <v>0</v>
      </c>
      <c r="D21" s="84">
        <v>0</v>
      </c>
      <c r="E21" s="84">
        <v>0</v>
      </c>
      <c r="F21" s="84">
        <v>0</v>
      </c>
      <c r="G21" s="84">
        <v>0</v>
      </c>
      <c r="H21" s="84">
        <v>1</v>
      </c>
      <c r="I21" s="84">
        <v>1</v>
      </c>
      <c r="J21" s="84">
        <v>1</v>
      </c>
      <c r="K21" s="84">
        <v>1</v>
      </c>
      <c r="L21" s="84">
        <v>0</v>
      </c>
      <c r="M21" s="84">
        <v>0</v>
      </c>
      <c r="N21" s="84">
        <v>0</v>
      </c>
      <c r="O21" s="84">
        <v>0</v>
      </c>
    </row>
    <row r="22" spans="1:16" ht="15.75" customHeight="1" x14ac:dyDescent="0.35">
      <c r="B22" s="51" t="s">
        <v>181</v>
      </c>
      <c r="C22" s="84">
        <v>0</v>
      </c>
      <c r="D22" s="84">
        <v>0</v>
      </c>
      <c r="E22" s="84">
        <v>0</v>
      </c>
      <c r="F22" s="84">
        <v>0</v>
      </c>
      <c r="G22" s="84">
        <v>0</v>
      </c>
      <c r="H22" s="84">
        <v>1</v>
      </c>
      <c r="I22" s="84">
        <v>1</v>
      </c>
      <c r="J22" s="84">
        <v>1</v>
      </c>
      <c r="K22" s="84">
        <v>1</v>
      </c>
      <c r="L22" s="84">
        <v>0</v>
      </c>
      <c r="M22" s="84">
        <v>0</v>
      </c>
      <c r="N22" s="84">
        <v>0</v>
      </c>
      <c r="O22" s="84">
        <v>0</v>
      </c>
    </row>
    <row r="23" spans="1:16" ht="15.75" customHeight="1" x14ac:dyDescent="0.35">
      <c r="B23" s="29" t="s">
        <v>186</v>
      </c>
      <c r="C23" s="84">
        <v>0</v>
      </c>
      <c r="D23" s="84">
        <v>0</v>
      </c>
      <c r="E23" s="84">
        <v>0</v>
      </c>
      <c r="F23" s="84">
        <v>0</v>
      </c>
      <c r="G23" s="84">
        <v>0</v>
      </c>
      <c r="H23" s="84">
        <v>1</v>
      </c>
      <c r="I23" s="84">
        <v>1</v>
      </c>
      <c r="J23" s="84">
        <v>1</v>
      </c>
      <c r="K23" s="84">
        <v>1</v>
      </c>
      <c r="L23" s="84">
        <v>0</v>
      </c>
      <c r="M23" s="84">
        <v>0</v>
      </c>
      <c r="N23" s="84">
        <v>0</v>
      </c>
      <c r="O23" s="84">
        <v>0</v>
      </c>
    </row>
    <row r="24" spans="1:16" ht="15.75" customHeight="1" x14ac:dyDescent="0.35">
      <c r="B24" s="29" t="s">
        <v>187</v>
      </c>
      <c r="C24" s="84">
        <v>0</v>
      </c>
      <c r="D24" s="84">
        <v>0</v>
      </c>
      <c r="E24" s="84">
        <v>0</v>
      </c>
      <c r="F24" s="84">
        <v>0</v>
      </c>
      <c r="G24" s="84">
        <v>0</v>
      </c>
      <c r="H24" s="84">
        <v>1</v>
      </c>
      <c r="I24" s="84">
        <v>1</v>
      </c>
      <c r="J24" s="84">
        <v>1</v>
      </c>
      <c r="K24" s="84">
        <v>1</v>
      </c>
      <c r="L24" s="84">
        <v>0</v>
      </c>
      <c r="M24" s="84">
        <v>0</v>
      </c>
      <c r="N24" s="84">
        <v>0</v>
      </c>
      <c r="O24" s="84">
        <v>0</v>
      </c>
    </row>
    <row r="25" spans="1:16" ht="15.75" customHeight="1" x14ac:dyDescent="0.35">
      <c r="B25" s="29" t="s">
        <v>189</v>
      </c>
      <c r="C25" s="84">
        <v>0</v>
      </c>
      <c r="D25" s="84">
        <v>0</v>
      </c>
      <c r="E25" s="84">
        <v>0</v>
      </c>
      <c r="F25" s="84">
        <v>0</v>
      </c>
      <c r="G25" s="84">
        <v>0</v>
      </c>
      <c r="H25" s="84">
        <v>1</v>
      </c>
      <c r="I25" s="84">
        <v>1</v>
      </c>
      <c r="J25" s="84">
        <v>1</v>
      </c>
      <c r="K25" s="84">
        <v>1</v>
      </c>
      <c r="L25" s="84">
        <v>0</v>
      </c>
      <c r="M25" s="84">
        <v>0</v>
      </c>
      <c r="N25" s="84">
        <v>0</v>
      </c>
      <c r="O25" s="84">
        <v>0</v>
      </c>
    </row>
    <row r="26" spans="1:16" ht="15.75" customHeight="1" x14ac:dyDescent="0.35">
      <c r="B26" s="29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</row>
    <row r="27" spans="1:16" ht="16" customHeight="1" x14ac:dyDescent="0.35">
      <c r="A27" s="30" t="s">
        <v>207</v>
      </c>
      <c r="B27" s="29" t="s">
        <v>171</v>
      </c>
      <c r="C27" s="84">
        <v>0</v>
      </c>
      <c r="D27" s="84">
        <v>0</v>
      </c>
      <c r="E27" s="84">
        <v>0</v>
      </c>
      <c r="F27" s="84">
        <v>0</v>
      </c>
      <c r="G27" s="84">
        <v>0</v>
      </c>
      <c r="H27" s="84">
        <v>0</v>
      </c>
      <c r="I27" s="84">
        <v>0</v>
      </c>
      <c r="J27" s="84">
        <v>0</v>
      </c>
      <c r="K27" s="84">
        <v>0</v>
      </c>
      <c r="L27" s="84">
        <v>1</v>
      </c>
      <c r="M27" s="84">
        <v>0</v>
      </c>
      <c r="N27" s="84">
        <v>0</v>
      </c>
      <c r="O27" s="84">
        <v>0</v>
      </c>
      <c r="P27" s="52"/>
    </row>
    <row r="28" spans="1:16" ht="15.75" customHeight="1" x14ac:dyDescent="0.35">
      <c r="B28" s="68" t="s">
        <v>175</v>
      </c>
      <c r="C28" s="84">
        <v>0</v>
      </c>
      <c r="D28" s="84">
        <v>0</v>
      </c>
      <c r="E28" s="84">
        <v>0</v>
      </c>
      <c r="F28" s="84">
        <v>0</v>
      </c>
      <c r="G28" s="84">
        <v>0</v>
      </c>
      <c r="H28" s="84">
        <v>0</v>
      </c>
      <c r="I28" s="84">
        <v>0</v>
      </c>
      <c r="J28" s="84">
        <v>0</v>
      </c>
      <c r="K28" s="84">
        <v>0</v>
      </c>
      <c r="L28" s="84">
        <v>1</v>
      </c>
      <c r="M28" s="84">
        <v>1</v>
      </c>
      <c r="N28" s="84">
        <v>1</v>
      </c>
      <c r="O28" s="84">
        <v>1</v>
      </c>
    </row>
    <row r="29" spans="1:16" ht="15.75" customHeight="1" x14ac:dyDescent="0.35">
      <c r="A29" s="30"/>
      <c r="B29" s="68" t="s">
        <v>176</v>
      </c>
      <c r="C29" s="84">
        <v>0</v>
      </c>
      <c r="D29" s="84">
        <v>0</v>
      </c>
      <c r="E29" s="84">
        <v>0</v>
      </c>
      <c r="F29" s="84">
        <v>0</v>
      </c>
      <c r="G29" s="84">
        <v>0</v>
      </c>
      <c r="H29" s="84">
        <v>0</v>
      </c>
      <c r="I29" s="84">
        <v>0</v>
      </c>
      <c r="J29" s="84">
        <v>0</v>
      </c>
      <c r="K29" s="84">
        <v>0</v>
      </c>
      <c r="L29" s="84">
        <v>1</v>
      </c>
      <c r="M29" s="84">
        <v>1</v>
      </c>
      <c r="N29" s="84">
        <v>1</v>
      </c>
      <c r="O29" s="84">
        <v>1</v>
      </c>
    </row>
    <row r="30" spans="1:16" ht="15.75" customHeight="1" x14ac:dyDescent="0.35">
      <c r="B30" s="68" t="s">
        <v>177</v>
      </c>
      <c r="C30" s="84">
        <v>0</v>
      </c>
      <c r="D30" s="84">
        <v>0</v>
      </c>
      <c r="E30" s="84">
        <v>0</v>
      </c>
      <c r="F30" s="84">
        <v>0</v>
      </c>
      <c r="G30" s="84">
        <v>0</v>
      </c>
      <c r="H30" s="84">
        <v>0</v>
      </c>
      <c r="I30" s="84">
        <v>0</v>
      </c>
      <c r="J30" s="84">
        <v>0</v>
      </c>
      <c r="K30" s="84">
        <v>0</v>
      </c>
      <c r="L30" s="84">
        <v>1</v>
      </c>
      <c r="M30" s="84">
        <v>1</v>
      </c>
      <c r="N30" s="84">
        <v>1</v>
      </c>
      <c r="O30" s="84">
        <v>1</v>
      </c>
    </row>
    <row r="31" spans="1:16" ht="15.75" customHeight="1" x14ac:dyDescent="0.35">
      <c r="B31" s="68" t="s">
        <v>178</v>
      </c>
      <c r="C31" s="84">
        <v>0</v>
      </c>
      <c r="D31" s="84">
        <v>0</v>
      </c>
      <c r="E31" s="84">
        <v>0</v>
      </c>
      <c r="F31" s="84">
        <v>0</v>
      </c>
      <c r="G31" s="84">
        <v>0</v>
      </c>
      <c r="H31" s="84">
        <v>0</v>
      </c>
      <c r="I31" s="84">
        <v>0</v>
      </c>
      <c r="J31" s="84">
        <v>0</v>
      </c>
      <c r="K31" s="84">
        <v>0</v>
      </c>
      <c r="L31" s="84">
        <v>1</v>
      </c>
      <c r="M31" s="84">
        <v>0</v>
      </c>
      <c r="N31" s="84">
        <v>0</v>
      </c>
      <c r="O31" s="84">
        <v>0</v>
      </c>
    </row>
    <row r="32" spans="1:16" ht="15.75" customHeight="1" x14ac:dyDescent="0.35">
      <c r="B32" s="29"/>
      <c r="C32" s="82"/>
      <c r="D32" s="82"/>
      <c r="E32" s="82"/>
      <c r="F32" s="82"/>
      <c r="G32" s="82"/>
      <c r="H32" s="82"/>
      <c r="I32" s="82"/>
      <c r="J32" s="81"/>
      <c r="K32" s="81"/>
      <c r="L32" s="81"/>
      <c r="M32" s="81"/>
      <c r="N32" s="81"/>
      <c r="O32" s="81"/>
    </row>
    <row r="33" spans="1:15" ht="15.75" customHeight="1" x14ac:dyDescent="0.35">
      <c r="A33" s="30" t="s">
        <v>208</v>
      </c>
      <c r="B33" s="29" t="s">
        <v>172</v>
      </c>
      <c r="C33" s="84">
        <v>1</v>
      </c>
      <c r="D33" s="84">
        <v>0</v>
      </c>
      <c r="E33" s="84">
        <v>1</v>
      </c>
      <c r="F33" s="84">
        <v>1</v>
      </c>
      <c r="G33" s="84">
        <v>1</v>
      </c>
      <c r="H33" s="84">
        <v>1</v>
      </c>
      <c r="I33" s="84">
        <v>1</v>
      </c>
      <c r="J33" s="84">
        <v>1</v>
      </c>
      <c r="K33" s="84">
        <v>1</v>
      </c>
      <c r="L33" s="84">
        <v>1</v>
      </c>
      <c r="M33" s="84">
        <v>1</v>
      </c>
      <c r="N33" s="84">
        <v>1</v>
      </c>
      <c r="O33" s="84">
        <v>1</v>
      </c>
    </row>
    <row r="34" spans="1:15" ht="15.75" customHeight="1" x14ac:dyDescent="0.35">
      <c r="B34" s="29" t="s">
        <v>173</v>
      </c>
      <c r="C34" s="84">
        <v>1</v>
      </c>
      <c r="D34" s="84">
        <v>0</v>
      </c>
      <c r="E34" s="84">
        <v>1</v>
      </c>
      <c r="F34" s="84">
        <v>1</v>
      </c>
      <c r="G34" s="84">
        <v>1</v>
      </c>
      <c r="H34" s="84">
        <v>1</v>
      </c>
      <c r="I34" s="84">
        <v>1</v>
      </c>
      <c r="J34" s="84">
        <v>1</v>
      </c>
      <c r="K34" s="84">
        <v>1</v>
      </c>
      <c r="L34" s="84">
        <v>1</v>
      </c>
      <c r="M34" s="84">
        <v>1</v>
      </c>
      <c r="N34" s="84">
        <v>1</v>
      </c>
      <c r="O34" s="84">
        <v>1</v>
      </c>
    </row>
    <row r="35" spans="1:15" ht="15.75" customHeight="1" x14ac:dyDescent="0.35">
      <c r="B35" s="29" t="s">
        <v>174</v>
      </c>
      <c r="C35" s="84">
        <v>1</v>
      </c>
      <c r="D35" s="84">
        <v>0</v>
      </c>
      <c r="E35" s="84">
        <v>1</v>
      </c>
      <c r="F35" s="84">
        <v>1</v>
      </c>
      <c r="G35" s="84">
        <v>1</v>
      </c>
      <c r="H35" s="84">
        <v>1</v>
      </c>
      <c r="I35" s="84">
        <v>1</v>
      </c>
      <c r="J35" s="84">
        <v>1</v>
      </c>
      <c r="K35" s="84">
        <v>1</v>
      </c>
      <c r="L35" s="84">
        <v>1</v>
      </c>
      <c r="M35" s="84">
        <v>1</v>
      </c>
      <c r="N35" s="84">
        <v>1</v>
      </c>
      <c r="O35" s="84">
        <v>1</v>
      </c>
    </row>
    <row r="36" spans="1:15" ht="15.75" customHeight="1" x14ac:dyDescent="0.35">
      <c r="B36" s="29" t="s">
        <v>182</v>
      </c>
      <c r="C36" s="84">
        <v>1</v>
      </c>
      <c r="D36" s="84">
        <v>0</v>
      </c>
      <c r="E36" s="84">
        <v>1</v>
      </c>
      <c r="F36" s="84">
        <v>1</v>
      </c>
      <c r="G36" s="84">
        <v>1</v>
      </c>
      <c r="H36" s="84">
        <v>1</v>
      </c>
      <c r="I36" s="84">
        <v>1</v>
      </c>
      <c r="J36" s="84">
        <v>1</v>
      </c>
      <c r="K36" s="84">
        <v>1</v>
      </c>
      <c r="L36" s="84">
        <v>1</v>
      </c>
      <c r="M36" s="84">
        <v>1</v>
      </c>
      <c r="N36" s="84">
        <v>1</v>
      </c>
      <c r="O36" s="84">
        <v>1</v>
      </c>
    </row>
    <row r="37" spans="1:15" ht="15.75" customHeight="1" x14ac:dyDescent="0.35">
      <c r="B37" s="29" t="s">
        <v>185</v>
      </c>
      <c r="C37" s="84">
        <v>1</v>
      </c>
      <c r="D37" s="84">
        <v>1</v>
      </c>
      <c r="E37" s="84">
        <v>1</v>
      </c>
      <c r="F37" s="84">
        <v>1</v>
      </c>
      <c r="G37" s="84">
        <v>1</v>
      </c>
      <c r="H37" s="84">
        <v>1</v>
      </c>
      <c r="I37" s="84">
        <v>1</v>
      </c>
      <c r="J37" s="84">
        <v>1</v>
      </c>
      <c r="K37" s="84">
        <v>1</v>
      </c>
      <c r="L37" s="84">
        <v>1</v>
      </c>
      <c r="M37" s="84">
        <v>1</v>
      </c>
      <c r="N37" s="84">
        <v>1</v>
      </c>
      <c r="O37" s="84">
        <v>1</v>
      </c>
    </row>
    <row r="38" spans="1:15" ht="15.75" customHeight="1" x14ac:dyDescent="0.35">
      <c r="B38" s="29" t="s">
        <v>194</v>
      </c>
      <c r="C38" s="84">
        <v>1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84">
        <v>1</v>
      </c>
      <c r="J38" s="84">
        <v>1</v>
      </c>
      <c r="K38" s="84">
        <v>1</v>
      </c>
      <c r="L38" s="84">
        <v>1</v>
      </c>
      <c r="M38" s="84">
        <v>1</v>
      </c>
      <c r="N38" s="84">
        <v>1</v>
      </c>
      <c r="O38" s="84">
        <v>1</v>
      </c>
    </row>
    <row r="39" spans="1:15" ht="15.75" customHeight="1" x14ac:dyDescent="0.35">
      <c r="B39" s="29" t="s">
        <v>195</v>
      </c>
      <c r="C39" s="84">
        <v>1</v>
      </c>
      <c r="D39" s="84">
        <v>1</v>
      </c>
      <c r="E39" s="84">
        <v>1</v>
      </c>
      <c r="F39" s="84">
        <v>1</v>
      </c>
      <c r="G39" s="84">
        <v>1</v>
      </c>
      <c r="H39" s="84">
        <v>1</v>
      </c>
      <c r="I39" s="84">
        <v>1</v>
      </c>
      <c r="J39" s="84">
        <v>1</v>
      </c>
      <c r="K39" s="84">
        <v>1</v>
      </c>
      <c r="L39" s="84">
        <v>1</v>
      </c>
      <c r="M39" s="84">
        <v>1</v>
      </c>
      <c r="N39" s="84">
        <v>1</v>
      </c>
      <c r="O39" s="84">
        <v>1</v>
      </c>
    </row>
    <row r="40" spans="1:15" ht="15.75" customHeight="1" x14ac:dyDescent="0.35">
      <c r="B40" s="29" t="s">
        <v>196</v>
      </c>
      <c r="C40" s="84">
        <v>1</v>
      </c>
      <c r="D40" s="84">
        <v>1</v>
      </c>
      <c r="E40" s="84">
        <v>1</v>
      </c>
      <c r="F40" s="84">
        <v>1</v>
      </c>
      <c r="G40" s="84">
        <v>1</v>
      </c>
      <c r="H40" s="84">
        <v>1</v>
      </c>
      <c r="I40" s="84">
        <v>1</v>
      </c>
      <c r="J40" s="84">
        <v>1</v>
      </c>
      <c r="K40" s="84">
        <v>1</v>
      </c>
      <c r="L40" s="84">
        <v>1</v>
      </c>
      <c r="M40" s="84">
        <v>1</v>
      </c>
      <c r="N40" s="84">
        <v>1</v>
      </c>
      <c r="O40" s="84">
        <v>1</v>
      </c>
    </row>
    <row r="41" spans="1:15" ht="15.75" customHeight="1" x14ac:dyDescent="0.35">
      <c r="B41" s="29" t="s">
        <v>197</v>
      </c>
      <c r="C41" s="84">
        <v>1</v>
      </c>
      <c r="D41" s="84">
        <v>1</v>
      </c>
      <c r="E41" s="84">
        <v>1</v>
      </c>
      <c r="F41" s="84">
        <v>1</v>
      </c>
      <c r="G41" s="84">
        <v>1</v>
      </c>
      <c r="H41" s="84">
        <v>1</v>
      </c>
      <c r="I41" s="84">
        <v>1</v>
      </c>
      <c r="J41" s="84">
        <v>1</v>
      </c>
      <c r="K41" s="84">
        <v>1</v>
      </c>
      <c r="L41" s="84">
        <v>1</v>
      </c>
      <c r="M41" s="84">
        <v>1</v>
      </c>
      <c r="N41" s="84">
        <v>1</v>
      </c>
      <c r="O41" s="84">
        <v>1</v>
      </c>
    </row>
    <row r="42" spans="1:15" ht="15" customHeight="1" x14ac:dyDescent="0.35">
      <c r="B42" s="29" t="s">
        <v>198</v>
      </c>
      <c r="C42" s="84">
        <v>1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84">
        <v>1</v>
      </c>
      <c r="J42" s="84">
        <v>1</v>
      </c>
      <c r="K42" s="84">
        <v>1</v>
      </c>
      <c r="L42" s="84">
        <v>1</v>
      </c>
      <c r="M42" s="84">
        <v>1</v>
      </c>
      <c r="N42" s="84">
        <v>1</v>
      </c>
      <c r="O42" s="84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81640625" defaultRowHeight="12.5" x14ac:dyDescent="0.25"/>
  <cols>
    <col min="1" max="1" width="58.90625" style="64" bestFit="1" customWidth="1"/>
    <col min="2" max="2" width="8.6328125" style="64" bestFit="1" customWidth="1"/>
    <col min="3" max="3" width="8.90625" style="64" bestFit="1" customWidth="1"/>
    <col min="4" max="4" width="18.36328125" style="64" bestFit="1" customWidth="1"/>
    <col min="5" max="5" width="17.453125" style="64" bestFit="1" customWidth="1"/>
    <col min="6" max="6" width="13.54296875" style="64" bestFit="1" customWidth="1"/>
    <col min="7" max="7" width="9.81640625" style="64" bestFit="1" customWidth="1"/>
    <col min="8" max="8" width="8.90625" style="64" bestFit="1" customWidth="1"/>
    <col min="9" max="9" width="14.81640625" style="64" bestFit="1" customWidth="1"/>
    <col min="10" max="10" width="15.36328125" style="64" bestFit="1" customWidth="1"/>
    <col min="11" max="11" width="12.81640625" style="64" customWidth="1"/>
    <col min="12" max="16384" width="12.81640625" style="64"/>
  </cols>
  <sheetData>
    <row r="1" spans="1:11" ht="13" customHeight="1" x14ac:dyDescent="0.3">
      <c r="A1" s="54" t="s">
        <v>156</v>
      </c>
      <c r="B1" s="64" t="s">
        <v>225</v>
      </c>
      <c r="C1" s="64" t="s">
        <v>111</v>
      </c>
      <c r="D1" s="64" t="s">
        <v>226</v>
      </c>
      <c r="E1" s="64" t="s">
        <v>227</v>
      </c>
      <c r="F1" s="64" t="s">
        <v>118</v>
      </c>
      <c r="G1" s="64" t="s">
        <v>81</v>
      </c>
      <c r="H1" s="64" t="s">
        <v>32</v>
      </c>
      <c r="I1" s="64" t="s">
        <v>228</v>
      </c>
      <c r="J1" s="64" t="s">
        <v>25</v>
      </c>
      <c r="K1" s="64" t="s">
        <v>229</v>
      </c>
    </row>
    <row r="2" spans="1:11" x14ac:dyDescent="0.25">
      <c r="A2" s="29" t="s">
        <v>166</v>
      </c>
      <c r="B2" s="84"/>
      <c r="C2" s="84"/>
      <c r="D2" s="84"/>
      <c r="E2" s="84"/>
      <c r="F2" s="84"/>
      <c r="G2" s="84"/>
      <c r="H2" s="84"/>
      <c r="I2" s="84" t="s">
        <v>149</v>
      </c>
      <c r="J2" s="84"/>
      <c r="K2" s="84"/>
    </row>
    <row r="3" spans="1:11" x14ac:dyDescent="0.25">
      <c r="A3" s="29" t="s">
        <v>168</v>
      </c>
      <c r="B3" s="84"/>
      <c r="C3" s="84"/>
      <c r="D3" s="84"/>
      <c r="E3" s="84"/>
      <c r="F3" s="84"/>
      <c r="G3" s="84"/>
      <c r="H3" s="84" t="s">
        <v>149</v>
      </c>
      <c r="I3" s="84"/>
      <c r="J3" s="84"/>
      <c r="K3" s="84"/>
    </row>
    <row r="4" spans="1:11" x14ac:dyDescent="0.25">
      <c r="A4" s="29" t="s">
        <v>169</v>
      </c>
      <c r="B4" s="84"/>
      <c r="C4" s="84"/>
      <c r="D4" s="84" t="s">
        <v>149</v>
      </c>
      <c r="E4" s="84"/>
      <c r="F4" s="84"/>
      <c r="G4" s="84"/>
      <c r="H4" s="84"/>
      <c r="I4" s="84"/>
      <c r="J4" s="84"/>
      <c r="K4" s="84"/>
    </row>
    <row r="5" spans="1:11" x14ac:dyDescent="0.25">
      <c r="A5" s="29" t="s">
        <v>170</v>
      </c>
      <c r="B5" s="84"/>
      <c r="C5" s="84" t="s">
        <v>149</v>
      </c>
      <c r="D5" s="84"/>
      <c r="E5" s="84"/>
      <c r="F5" s="84"/>
      <c r="G5" s="84"/>
      <c r="H5" s="84"/>
      <c r="I5" s="84"/>
      <c r="J5" s="84"/>
      <c r="K5" s="84"/>
    </row>
    <row r="6" spans="1:11" x14ac:dyDescent="0.25">
      <c r="A6" s="29" t="s">
        <v>171</v>
      </c>
      <c r="B6" s="84"/>
      <c r="C6" s="84"/>
      <c r="D6" s="84"/>
      <c r="E6" s="84"/>
      <c r="F6" s="84"/>
      <c r="G6" s="84"/>
      <c r="H6" s="84"/>
      <c r="I6" s="84"/>
      <c r="J6" s="84" t="s">
        <v>149</v>
      </c>
      <c r="K6" s="84" t="s">
        <v>149</v>
      </c>
    </row>
    <row r="7" spans="1:11" x14ac:dyDescent="0.25">
      <c r="A7" s="29" t="s">
        <v>172</v>
      </c>
      <c r="B7" s="84"/>
      <c r="C7" s="84" t="s">
        <v>149</v>
      </c>
      <c r="D7" s="84"/>
      <c r="E7" s="84"/>
      <c r="F7" s="84"/>
      <c r="G7" s="84"/>
      <c r="H7" s="84" t="s">
        <v>149</v>
      </c>
      <c r="I7" s="84"/>
      <c r="J7" s="84"/>
      <c r="K7" s="84"/>
    </row>
    <row r="8" spans="1:11" x14ac:dyDescent="0.25">
      <c r="A8" s="29" t="s">
        <v>173</v>
      </c>
      <c r="B8" s="84"/>
      <c r="C8" s="84" t="s">
        <v>149</v>
      </c>
      <c r="D8" s="84"/>
      <c r="E8" s="84"/>
      <c r="F8" s="84"/>
      <c r="G8" s="84"/>
      <c r="H8" s="84" t="s">
        <v>149</v>
      </c>
      <c r="I8" s="84"/>
      <c r="J8" s="84"/>
      <c r="K8" s="84"/>
    </row>
    <row r="9" spans="1:11" x14ac:dyDescent="0.25">
      <c r="A9" s="29" t="s">
        <v>174</v>
      </c>
      <c r="B9" s="84"/>
      <c r="C9" s="84" t="s">
        <v>149</v>
      </c>
      <c r="D9" s="84"/>
      <c r="E9" s="84"/>
      <c r="F9" s="84"/>
      <c r="G9" s="84"/>
      <c r="H9" s="84" t="s">
        <v>149</v>
      </c>
      <c r="I9" s="84"/>
      <c r="J9" s="84"/>
      <c r="K9" s="84"/>
    </row>
    <row r="10" spans="1:11" x14ac:dyDescent="0.25">
      <c r="A10" s="68" t="s">
        <v>175</v>
      </c>
      <c r="B10" s="84"/>
      <c r="C10" s="84" t="s">
        <v>149</v>
      </c>
      <c r="D10" s="84"/>
      <c r="E10" s="84"/>
      <c r="F10" s="84"/>
      <c r="G10" s="84"/>
      <c r="H10" s="84"/>
      <c r="I10" s="84"/>
      <c r="J10" s="84"/>
      <c r="K10" s="84"/>
    </row>
    <row r="11" spans="1:11" x14ac:dyDescent="0.25">
      <c r="A11" s="68" t="s">
        <v>176</v>
      </c>
      <c r="B11" s="84"/>
      <c r="C11" s="84" t="s">
        <v>149</v>
      </c>
      <c r="D11" s="84"/>
      <c r="E11" s="84"/>
      <c r="F11" s="84"/>
      <c r="G11" s="84"/>
      <c r="H11" s="84"/>
      <c r="I11" s="84"/>
      <c r="J11" s="84"/>
      <c r="K11" s="84"/>
    </row>
    <row r="12" spans="1:11" x14ac:dyDescent="0.25">
      <c r="A12" s="68" t="s">
        <v>177</v>
      </c>
      <c r="B12" s="84"/>
      <c r="C12" s="84" t="s">
        <v>149</v>
      </c>
      <c r="D12" s="84"/>
      <c r="E12" s="84"/>
      <c r="F12" s="84"/>
      <c r="G12" s="84"/>
      <c r="H12" s="84"/>
      <c r="I12" s="84"/>
      <c r="J12" s="84"/>
      <c r="K12" s="84"/>
    </row>
    <row r="13" spans="1:11" x14ac:dyDescent="0.25">
      <c r="A13" s="68" t="s">
        <v>178</v>
      </c>
      <c r="B13" s="84"/>
      <c r="C13" s="84" t="s">
        <v>149</v>
      </c>
      <c r="D13" s="84"/>
      <c r="E13" s="84"/>
      <c r="F13" s="84"/>
      <c r="G13" s="84"/>
      <c r="H13" s="84"/>
      <c r="I13" s="84"/>
      <c r="J13" s="84"/>
      <c r="K13" s="84"/>
    </row>
    <row r="14" spans="1:11" x14ac:dyDescent="0.25">
      <c r="A14" s="72" t="s">
        <v>179</v>
      </c>
      <c r="B14" s="84"/>
      <c r="C14" s="84" t="s">
        <v>149</v>
      </c>
      <c r="D14" s="84"/>
      <c r="E14" s="84"/>
      <c r="F14" s="84"/>
      <c r="G14" s="84"/>
      <c r="H14" s="84"/>
      <c r="I14" s="84" t="s">
        <v>149</v>
      </c>
      <c r="J14" s="84"/>
      <c r="K14" s="84"/>
    </row>
    <row r="15" spans="1:11" x14ac:dyDescent="0.25">
      <c r="A15" s="72" t="s">
        <v>180</v>
      </c>
      <c r="B15" s="84"/>
      <c r="C15" s="84" t="s">
        <v>149</v>
      </c>
      <c r="D15" s="84"/>
      <c r="E15" s="84"/>
      <c r="F15" s="84"/>
      <c r="G15" s="84"/>
      <c r="H15" s="84"/>
      <c r="I15" s="84" t="s">
        <v>149</v>
      </c>
      <c r="J15" s="84"/>
      <c r="K15" s="84"/>
    </row>
    <row r="16" spans="1:11" x14ac:dyDescent="0.25">
      <c r="A16" s="29" t="s">
        <v>181</v>
      </c>
      <c r="B16" s="84"/>
      <c r="C16" s="84" t="s">
        <v>149</v>
      </c>
      <c r="D16" s="84"/>
      <c r="E16" s="84"/>
      <c r="F16" s="84"/>
      <c r="G16" s="84"/>
      <c r="H16" s="84" t="s">
        <v>149</v>
      </c>
      <c r="I16" s="84" t="s">
        <v>149</v>
      </c>
      <c r="J16" s="84"/>
      <c r="K16" s="84"/>
    </row>
    <row r="17" spans="1:11" x14ac:dyDescent="0.25">
      <c r="A17" s="29" t="s">
        <v>182</v>
      </c>
      <c r="B17" s="84"/>
      <c r="C17" s="84" t="s">
        <v>149</v>
      </c>
      <c r="D17" s="84"/>
      <c r="E17" s="84"/>
      <c r="F17" s="84"/>
      <c r="G17" s="84"/>
      <c r="H17" s="84"/>
      <c r="I17" s="84"/>
      <c r="J17" s="84"/>
      <c r="K17" s="84"/>
    </row>
    <row r="18" spans="1:11" x14ac:dyDescent="0.25">
      <c r="A18" s="29" t="s">
        <v>148</v>
      </c>
      <c r="B18" s="84" t="s">
        <v>149</v>
      </c>
      <c r="C18" s="84"/>
      <c r="D18" s="84"/>
      <c r="E18" s="84"/>
      <c r="F18" s="84" t="s">
        <v>149</v>
      </c>
      <c r="G18" s="84"/>
      <c r="H18" s="84"/>
      <c r="I18" s="84"/>
      <c r="J18" s="84"/>
      <c r="K18" s="84"/>
    </row>
    <row r="19" spans="1:11" x14ac:dyDescent="0.25">
      <c r="A19" s="29" t="s">
        <v>151</v>
      </c>
      <c r="B19" s="84" t="s">
        <v>149</v>
      </c>
      <c r="C19" s="84"/>
      <c r="D19" s="84"/>
      <c r="E19" s="84"/>
      <c r="F19" s="84" t="s">
        <v>149</v>
      </c>
      <c r="G19" s="84"/>
      <c r="H19" s="84"/>
      <c r="I19" s="84"/>
      <c r="J19" s="84"/>
      <c r="K19" s="84"/>
    </row>
    <row r="20" spans="1:11" x14ac:dyDescent="0.25">
      <c r="A20" s="29" t="s">
        <v>152</v>
      </c>
      <c r="B20" s="84" t="s">
        <v>149</v>
      </c>
      <c r="C20" s="84"/>
      <c r="D20" s="84"/>
      <c r="E20" s="84"/>
      <c r="F20" s="84" t="s">
        <v>149</v>
      </c>
      <c r="G20" s="84"/>
      <c r="H20" s="84"/>
      <c r="I20" s="84"/>
      <c r="J20" s="84"/>
      <c r="K20" s="84"/>
    </row>
    <row r="21" spans="1:11" x14ac:dyDescent="0.25">
      <c r="A21" s="29" t="s">
        <v>183</v>
      </c>
      <c r="B21" s="84"/>
      <c r="C21" s="84"/>
      <c r="D21" s="84"/>
      <c r="E21" s="84"/>
      <c r="F21" s="84"/>
      <c r="G21" s="84"/>
      <c r="H21" s="84" t="s">
        <v>149</v>
      </c>
      <c r="I21" s="84" t="s">
        <v>149</v>
      </c>
      <c r="J21" s="84"/>
      <c r="K21" s="84"/>
    </row>
    <row r="22" spans="1:11" x14ac:dyDescent="0.25">
      <c r="A22" s="29" t="s">
        <v>184</v>
      </c>
      <c r="B22" s="84" t="s">
        <v>149</v>
      </c>
      <c r="C22" s="84" t="s">
        <v>149</v>
      </c>
      <c r="D22" s="84" t="s">
        <v>149</v>
      </c>
      <c r="E22" s="84"/>
      <c r="F22" s="84"/>
      <c r="G22" s="84"/>
      <c r="H22" s="84"/>
      <c r="I22" s="84"/>
      <c r="J22" s="84"/>
      <c r="K22" s="84"/>
    </row>
    <row r="23" spans="1:11" x14ac:dyDescent="0.25">
      <c r="A23" s="29" t="s">
        <v>185</v>
      </c>
      <c r="B23" s="84"/>
      <c r="C23" s="84" t="s">
        <v>149</v>
      </c>
      <c r="D23" s="84"/>
      <c r="E23" s="84"/>
      <c r="F23" s="84"/>
      <c r="G23" s="84"/>
      <c r="H23" s="84"/>
      <c r="I23" s="84" t="s">
        <v>149</v>
      </c>
      <c r="J23" s="84"/>
      <c r="K23" s="84"/>
    </row>
    <row r="24" spans="1:11" x14ac:dyDescent="0.25">
      <c r="A24" s="29" t="s">
        <v>186</v>
      </c>
      <c r="B24" s="84"/>
      <c r="C24" s="84"/>
      <c r="D24" s="84"/>
      <c r="E24" s="84"/>
      <c r="F24" s="84"/>
      <c r="G24" s="84"/>
      <c r="H24" s="84" t="s">
        <v>149</v>
      </c>
      <c r="I24" s="84"/>
      <c r="J24" s="84"/>
      <c r="K24" s="84"/>
    </row>
    <row r="25" spans="1:11" x14ac:dyDescent="0.25">
      <c r="A25" s="29" t="s">
        <v>187</v>
      </c>
      <c r="B25" s="84"/>
      <c r="C25" s="84"/>
      <c r="D25" s="84"/>
      <c r="E25" s="84"/>
      <c r="F25" s="84"/>
      <c r="G25" s="84"/>
      <c r="H25" s="84" t="s">
        <v>149</v>
      </c>
      <c r="I25" s="84"/>
      <c r="J25" s="84"/>
      <c r="K25" s="84"/>
    </row>
    <row r="26" spans="1:11" x14ac:dyDescent="0.25">
      <c r="A26" s="29" t="s">
        <v>188</v>
      </c>
      <c r="B26" s="84"/>
      <c r="C26" s="84" t="s">
        <v>149</v>
      </c>
      <c r="D26" s="84"/>
      <c r="E26" s="84"/>
      <c r="F26" s="84"/>
      <c r="G26" s="84"/>
      <c r="H26" s="84"/>
      <c r="I26" s="84"/>
      <c r="J26" s="84"/>
      <c r="K26" s="84"/>
    </row>
    <row r="27" spans="1:11" x14ac:dyDescent="0.25">
      <c r="A27" s="29" t="s">
        <v>189</v>
      </c>
      <c r="B27" s="84"/>
      <c r="C27" s="84" t="s">
        <v>149</v>
      </c>
      <c r="D27" s="84"/>
      <c r="E27" s="84"/>
      <c r="F27" s="84"/>
      <c r="G27" s="84"/>
      <c r="H27" s="84"/>
      <c r="I27" s="84" t="s">
        <v>149</v>
      </c>
      <c r="J27" s="84"/>
      <c r="K27" s="84"/>
    </row>
    <row r="28" spans="1:11" x14ac:dyDescent="0.25">
      <c r="A28" s="29" t="s">
        <v>190</v>
      </c>
      <c r="B28" s="84"/>
      <c r="C28" s="84"/>
      <c r="D28" s="84"/>
      <c r="E28" s="84"/>
      <c r="F28" s="84"/>
      <c r="G28" s="84"/>
      <c r="H28" s="84" t="s">
        <v>149</v>
      </c>
      <c r="I28" s="84"/>
      <c r="J28" s="84"/>
      <c r="K28" s="84"/>
    </row>
    <row r="29" spans="1:11" x14ac:dyDescent="0.25">
      <c r="A29" s="29" t="s">
        <v>191</v>
      </c>
      <c r="B29" s="84" t="s">
        <v>149</v>
      </c>
      <c r="C29" s="84"/>
      <c r="D29" s="84" t="s">
        <v>149</v>
      </c>
      <c r="E29" s="84"/>
      <c r="F29" s="84"/>
      <c r="G29" s="84"/>
      <c r="H29" s="84"/>
      <c r="I29" s="84"/>
      <c r="J29" s="84"/>
      <c r="K29" s="84"/>
    </row>
    <row r="30" spans="1:11" x14ac:dyDescent="0.25">
      <c r="A30" s="29" t="s">
        <v>192</v>
      </c>
      <c r="B30" s="84" t="s">
        <v>149</v>
      </c>
      <c r="C30" s="84" t="s">
        <v>149</v>
      </c>
      <c r="D30" s="84" t="s">
        <v>149</v>
      </c>
      <c r="E30" s="84"/>
      <c r="F30" s="84"/>
      <c r="G30" s="84"/>
      <c r="H30" s="84"/>
      <c r="I30" s="84"/>
      <c r="J30" s="84"/>
      <c r="K30" s="84"/>
    </row>
    <row r="31" spans="1:11" x14ac:dyDescent="0.25">
      <c r="A31" s="29" t="s">
        <v>157</v>
      </c>
      <c r="B31" s="84"/>
      <c r="C31" s="84"/>
      <c r="D31" s="84"/>
      <c r="E31" s="84" t="s">
        <v>149</v>
      </c>
      <c r="F31" s="84"/>
      <c r="G31" s="84"/>
      <c r="H31" s="84"/>
      <c r="I31" s="84"/>
      <c r="J31" s="84"/>
      <c r="K31" s="84"/>
    </row>
    <row r="32" spans="1:11" x14ac:dyDescent="0.25">
      <c r="A32" s="29" t="s">
        <v>193</v>
      </c>
      <c r="B32" s="84"/>
      <c r="C32" s="84"/>
      <c r="D32" s="84"/>
      <c r="E32" s="84"/>
      <c r="F32" s="84"/>
      <c r="G32" s="84" t="s">
        <v>149</v>
      </c>
      <c r="H32" s="84" t="s">
        <v>149</v>
      </c>
      <c r="I32" s="84"/>
      <c r="J32" s="84"/>
      <c r="K32" s="84"/>
    </row>
    <row r="33" spans="1:11" x14ac:dyDescent="0.25">
      <c r="A33" s="29" t="s">
        <v>194</v>
      </c>
      <c r="B33" s="84"/>
      <c r="C33" s="84"/>
      <c r="D33" s="84"/>
      <c r="E33" s="84"/>
      <c r="F33" s="84"/>
      <c r="G33" s="84" t="s">
        <v>149</v>
      </c>
      <c r="H33" s="84" t="s">
        <v>149</v>
      </c>
      <c r="I33" s="84"/>
      <c r="J33" s="84"/>
      <c r="K33" s="84"/>
    </row>
    <row r="34" spans="1:11" x14ac:dyDescent="0.25">
      <c r="A34" s="29" t="s">
        <v>195</v>
      </c>
      <c r="B34" s="84"/>
      <c r="C34" s="84"/>
      <c r="D34" s="84"/>
      <c r="E34" s="84"/>
      <c r="F34" s="84"/>
      <c r="G34" s="84" t="s">
        <v>149</v>
      </c>
      <c r="H34" s="84" t="s">
        <v>149</v>
      </c>
      <c r="I34" s="84"/>
      <c r="J34" s="84"/>
      <c r="K34" s="84"/>
    </row>
    <row r="35" spans="1:11" x14ac:dyDescent="0.25">
      <c r="A35" s="29" t="s">
        <v>196</v>
      </c>
      <c r="B35" s="84"/>
      <c r="C35" s="84"/>
      <c r="D35" s="84"/>
      <c r="E35" s="84"/>
      <c r="F35" s="84"/>
      <c r="G35" s="84" t="s">
        <v>149</v>
      </c>
      <c r="H35" s="84" t="s">
        <v>149</v>
      </c>
      <c r="I35" s="84"/>
      <c r="J35" s="84"/>
      <c r="K35" s="84"/>
    </row>
    <row r="36" spans="1:11" x14ac:dyDescent="0.25">
      <c r="A36" s="29" t="s">
        <v>197</v>
      </c>
      <c r="B36" s="84"/>
      <c r="C36" s="84"/>
      <c r="D36" s="84"/>
      <c r="E36" s="84"/>
      <c r="F36" s="84"/>
      <c r="G36" s="84" t="s">
        <v>149</v>
      </c>
      <c r="H36" s="84" t="s">
        <v>149</v>
      </c>
      <c r="I36" s="84"/>
      <c r="J36" s="84"/>
      <c r="K36" s="84"/>
    </row>
    <row r="37" spans="1:11" x14ac:dyDescent="0.25">
      <c r="A37" s="29" t="s">
        <v>198</v>
      </c>
      <c r="B37" s="84"/>
      <c r="C37" s="84"/>
      <c r="D37" s="84"/>
      <c r="E37" s="84"/>
      <c r="F37" s="84"/>
      <c r="G37" s="84" t="s">
        <v>149</v>
      </c>
      <c r="H37" s="84" t="s">
        <v>149</v>
      </c>
      <c r="I37" s="84"/>
      <c r="J37" s="84"/>
      <c r="K37" s="84"/>
    </row>
    <row r="38" spans="1:11" x14ac:dyDescent="0.25">
      <c r="A38" s="29" t="s">
        <v>199</v>
      </c>
      <c r="B38" s="84"/>
      <c r="C38" s="84"/>
      <c r="D38" s="84"/>
      <c r="E38" s="84"/>
      <c r="F38" s="84"/>
      <c r="G38" s="84"/>
      <c r="H38" s="84" t="s">
        <v>149</v>
      </c>
      <c r="I38" s="84"/>
      <c r="J38" s="84"/>
      <c r="K38" s="84"/>
    </row>
    <row r="39" spans="1:11" x14ac:dyDescent="0.25">
      <c r="A39" s="29" t="s">
        <v>200</v>
      </c>
      <c r="B39" s="84" t="s">
        <v>149</v>
      </c>
      <c r="C39" s="84"/>
      <c r="D39" s="84"/>
      <c r="E39" s="84"/>
      <c r="F39" s="84"/>
      <c r="G39" s="84" t="s">
        <v>149</v>
      </c>
      <c r="H39" s="84" t="s">
        <v>149</v>
      </c>
      <c r="I39" s="84"/>
      <c r="J39" s="84"/>
      <c r="K39" s="84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4" bestFit="1" customWidth="1"/>
    <col min="2" max="2" width="8.6328125" style="64" bestFit="1" customWidth="1"/>
    <col min="3" max="3" width="8.90625" style="64" bestFit="1" customWidth="1"/>
    <col min="4" max="4" width="18.36328125" style="64" bestFit="1" customWidth="1"/>
    <col min="5" max="5" width="17.453125" style="64" bestFit="1" customWidth="1"/>
    <col min="6" max="6" width="13.54296875" style="64" bestFit="1" customWidth="1"/>
    <col min="7" max="7" width="9.81640625" style="64" bestFit="1" customWidth="1"/>
    <col min="8" max="8" width="8.90625" style="64" bestFit="1" customWidth="1"/>
    <col min="9" max="9" width="14.81640625" style="64" bestFit="1" customWidth="1"/>
    <col min="10" max="10" width="15.36328125" style="64" bestFit="1" customWidth="1"/>
    <col min="11" max="11" width="12.81640625" style="64" customWidth="1"/>
    <col min="12" max="16384" width="12.81640625" style="64"/>
  </cols>
  <sheetData>
    <row r="1" spans="1:11" ht="13" customHeight="1" x14ac:dyDescent="0.3">
      <c r="A1" s="54" t="s">
        <v>230</v>
      </c>
      <c r="B1" s="64" t="s">
        <v>225</v>
      </c>
      <c r="C1" s="64" t="s">
        <v>111</v>
      </c>
      <c r="D1" s="64" t="s">
        <v>226</v>
      </c>
      <c r="E1" s="64" t="s">
        <v>227</v>
      </c>
      <c r="F1" s="64" t="s">
        <v>118</v>
      </c>
      <c r="G1" s="64" t="s">
        <v>81</v>
      </c>
      <c r="H1" s="64" t="s">
        <v>32</v>
      </c>
      <c r="I1" s="64" t="s">
        <v>228</v>
      </c>
      <c r="J1" s="64" t="s">
        <v>25</v>
      </c>
      <c r="K1" s="64" t="s">
        <v>229</v>
      </c>
    </row>
    <row r="2" spans="1:11" x14ac:dyDescent="0.25">
      <c r="A2" s="64" t="s">
        <v>67</v>
      </c>
      <c r="B2" s="84" t="s">
        <v>149</v>
      </c>
      <c r="C2" s="84" t="s">
        <v>149</v>
      </c>
      <c r="D2" s="84" t="s">
        <v>149</v>
      </c>
      <c r="E2" s="84" t="s">
        <v>149</v>
      </c>
      <c r="F2" s="84" t="s">
        <v>149</v>
      </c>
      <c r="G2" s="84" t="s">
        <v>149</v>
      </c>
      <c r="H2" s="84" t="s">
        <v>149</v>
      </c>
      <c r="I2" s="84"/>
      <c r="J2" s="84"/>
      <c r="K2" s="84"/>
    </row>
    <row r="3" spans="1:11" x14ac:dyDescent="0.25">
      <c r="A3" s="64" t="s">
        <v>77</v>
      </c>
      <c r="B3" s="84" t="s">
        <v>149</v>
      </c>
      <c r="C3" s="84" t="s">
        <v>149</v>
      </c>
      <c r="D3" s="84" t="s">
        <v>149</v>
      </c>
      <c r="E3" s="84" t="s">
        <v>149</v>
      </c>
      <c r="F3" s="84" t="s">
        <v>149</v>
      </c>
      <c r="G3" s="84" t="s">
        <v>149</v>
      </c>
      <c r="H3" s="84" t="s">
        <v>149</v>
      </c>
      <c r="I3" s="84"/>
      <c r="J3" s="84"/>
      <c r="K3" s="84"/>
    </row>
    <row r="4" spans="1:11" x14ac:dyDescent="0.25">
      <c r="A4" s="64" t="s">
        <v>78</v>
      </c>
      <c r="B4" s="84" t="s">
        <v>149</v>
      </c>
      <c r="C4" s="84" t="s">
        <v>149</v>
      </c>
      <c r="D4" s="84" t="s">
        <v>149</v>
      </c>
      <c r="E4" s="84" t="s">
        <v>149</v>
      </c>
      <c r="F4" s="84" t="s">
        <v>149</v>
      </c>
      <c r="G4" s="84" t="s">
        <v>149</v>
      </c>
      <c r="H4" s="84" t="s">
        <v>149</v>
      </c>
      <c r="I4" s="84"/>
      <c r="J4" s="84"/>
      <c r="K4" s="84"/>
    </row>
    <row r="5" spans="1:11" x14ac:dyDescent="0.25">
      <c r="A5" s="64" t="s">
        <v>79</v>
      </c>
      <c r="B5" s="84" t="s">
        <v>149</v>
      </c>
      <c r="C5" s="84" t="s">
        <v>149</v>
      </c>
      <c r="D5" s="84" t="s">
        <v>149</v>
      </c>
      <c r="E5" s="84" t="s">
        <v>149</v>
      </c>
      <c r="F5" s="84" t="s">
        <v>149</v>
      </c>
      <c r="G5" s="84" t="s">
        <v>149</v>
      </c>
      <c r="H5" s="84" t="s">
        <v>149</v>
      </c>
      <c r="I5" s="84"/>
      <c r="J5" s="84"/>
      <c r="K5" s="84"/>
    </row>
    <row r="6" spans="1:11" x14ac:dyDescent="0.25">
      <c r="A6" s="64" t="s">
        <v>80</v>
      </c>
      <c r="B6" s="84" t="s">
        <v>149</v>
      </c>
      <c r="C6" s="84" t="s">
        <v>149</v>
      </c>
      <c r="D6" s="84" t="s">
        <v>149</v>
      </c>
      <c r="E6" s="84" t="s">
        <v>149</v>
      </c>
      <c r="F6" s="84" t="s">
        <v>149</v>
      </c>
      <c r="G6" s="84" t="s">
        <v>149</v>
      </c>
      <c r="H6" s="84" t="s">
        <v>149</v>
      </c>
      <c r="I6" s="84"/>
      <c r="J6" s="84"/>
      <c r="K6" s="84"/>
    </row>
    <row r="7" spans="1:11" x14ac:dyDescent="0.25">
      <c r="A7" s="64" t="s">
        <v>112</v>
      </c>
      <c r="B7" s="84"/>
      <c r="C7" s="84" t="s">
        <v>149</v>
      </c>
      <c r="D7" s="84"/>
      <c r="E7" s="84"/>
      <c r="F7" s="84"/>
      <c r="G7" s="84"/>
      <c r="H7" s="84" t="s">
        <v>149</v>
      </c>
      <c r="I7" s="84" t="s">
        <v>149</v>
      </c>
      <c r="J7" s="84"/>
      <c r="K7" s="84"/>
    </row>
    <row r="8" spans="1:11" x14ac:dyDescent="0.25">
      <c r="A8" s="64" t="s">
        <v>113</v>
      </c>
      <c r="B8" s="84"/>
      <c r="C8" s="84" t="s">
        <v>149</v>
      </c>
      <c r="D8" s="84"/>
      <c r="E8" s="84"/>
      <c r="F8" s="84"/>
      <c r="G8" s="84"/>
      <c r="H8" s="84" t="s">
        <v>149</v>
      </c>
      <c r="I8" s="84" t="s">
        <v>149</v>
      </c>
      <c r="J8" s="84"/>
      <c r="K8" s="84"/>
    </row>
    <row r="9" spans="1:11" x14ac:dyDescent="0.25">
      <c r="A9" s="64" t="s">
        <v>114</v>
      </c>
      <c r="B9" s="84"/>
      <c r="C9" s="84" t="s">
        <v>149</v>
      </c>
      <c r="D9" s="84"/>
      <c r="E9" s="84"/>
      <c r="F9" s="84"/>
      <c r="G9" s="84"/>
      <c r="H9" s="84" t="s">
        <v>149</v>
      </c>
      <c r="I9" s="84" t="s">
        <v>149</v>
      </c>
      <c r="J9" s="84"/>
      <c r="K9" s="84"/>
    </row>
    <row r="10" spans="1:11" x14ac:dyDescent="0.25">
      <c r="A10" s="64" t="s">
        <v>115</v>
      </c>
      <c r="B10" s="84"/>
      <c r="C10" s="84" t="s">
        <v>149</v>
      </c>
      <c r="D10" s="84"/>
      <c r="E10" s="84"/>
      <c r="F10" s="84"/>
      <c r="G10" s="84"/>
      <c r="H10" s="84" t="s">
        <v>149</v>
      </c>
      <c r="I10" s="84" t="s">
        <v>149</v>
      </c>
      <c r="J10" s="84"/>
      <c r="K10" s="84"/>
    </row>
    <row r="11" spans="1:11" x14ac:dyDescent="0.25">
      <c r="A11" s="64" t="s">
        <v>58</v>
      </c>
      <c r="B11" s="84"/>
      <c r="C11" s="84" t="s">
        <v>149</v>
      </c>
      <c r="D11" s="84"/>
      <c r="E11" s="84"/>
      <c r="F11" s="84"/>
      <c r="G11" s="84"/>
      <c r="H11" s="84"/>
      <c r="I11" s="84"/>
      <c r="J11" s="84" t="s">
        <v>149</v>
      </c>
      <c r="K11" s="84" t="s">
        <v>149</v>
      </c>
    </row>
    <row r="12" spans="1:11" x14ac:dyDescent="0.25">
      <c r="A12" s="64" t="s">
        <v>59</v>
      </c>
      <c r="B12" s="84"/>
      <c r="C12" s="84" t="s">
        <v>149</v>
      </c>
      <c r="D12" s="84"/>
      <c r="E12" s="84"/>
      <c r="F12" s="84"/>
      <c r="G12" s="84"/>
      <c r="H12" s="84"/>
      <c r="I12" s="84"/>
      <c r="J12" s="84"/>
      <c r="K12" s="84" t="s">
        <v>149</v>
      </c>
    </row>
    <row r="13" spans="1:11" x14ac:dyDescent="0.25">
      <c r="A13" s="64" t="s">
        <v>60</v>
      </c>
      <c r="B13" s="84"/>
      <c r="C13" s="84" t="s">
        <v>149</v>
      </c>
      <c r="D13" s="84"/>
      <c r="E13" s="84"/>
      <c r="F13" s="84"/>
      <c r="G13" s="84"/>
      <c r="H13" s="84"/>
      <c r="I13" s="84"/>
      <c r="J13" s="84"/>
      <c r="K13" s="84" t="s">
        <v>149</v>
      </c>
    </row>
    <row r="14" spans="1:11" x14ac:dyDescent="0.25">
      <c r="A14" s="64" t="s">
        <v>61</v>
      </c>
      <c r="B14" s="84"/>
      <c r="C14" s="84" t="s">
        <v>149</v>
      </c>
      <c r="D14" s="84"/>
      <c r="E14" s="84"/>
      <c r="F14" s="84"/>
      <c r="G14" s="84"/>
      <c r="H14" s="84"/>
      <c r="I14" s="84"/>
      <c r="J14" s="84"/>
      <c r="K14" s="84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53125" defaultRowHeight="15.75" customHeight="1" x14ac:dyDescent="0.25"/>
  <cols>
    <col min="1" max="1" width="8.453125" style="94" customWidth="1"/>
    <col min="2" max="9" width="16.90625" style="94" customWidth="1"/>
    <col min="10" max="10" width="14.453125" style="94" customWidth="1"/>
    <col min="11" max="16384" width="14.453125" style="94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1">
        <v>1152638.3828</v>
      </c>
      <c r="C2" s="41">
        <v>2586000</v>
      </c>
      <c r="D2" s="41">
        <v>5093000</v>
      </c>
      <c r="E2" s="41">
        <v>846000</v>
      </c>
      <c r="F2" s="41">
        <v>568000</v>
      </c>
      <c r="G2" s="105">
        <f t="shared" ref="G2:G11" si="0">C2+D2+E2+F2</f>
        <v>9093000</v>
      </c>
      <c r="H2" s="105">
        <f t="shared" ref="H2:H11" si="1">(B2 + stillbirth*B2/(1000-stillbirth))/(1-abortion)</f>
        <v>1331626.9278738438</v>
      </c>
      <c r="I2" s="105">
        <f t="shared" ref="I2:I11" si="2">G2-H2</f>
        <v>7761373.0721261557</v>
      </c>
    </row>
    <row r="3" spans="1:9" ht="15.75" customHeight="1" x14ac:dyDescent="0.25">
      <c r="A3" s="7">
        <f t="shared" ref="A3:A40" si="3">IF($A$2+ROW(A3)-2&lt;=end_year,A2+1,"")</f>
        <v>2022</v>
      </c>
      <c r="B3" s="41">
        <v>1147759.4776000001</v>
      </c>
      <c r="C3" s="106">
        <v>2600000</v>
      </c>
      <c r="D3" s="106">
        <v>5091000</v>
      </c>
      <c r="E3" s="106">
        <v>878000</v>
      </c>
      <c r="F3" s="106">
        <v>583000</v>
      </c>
      <c r="G3" s="105">
        <f t="shared" si="0"/>
        <v>9152000</v>
      </c>
      <c r="H3" s="105">
        <f t="shared" si="1"/>
        <v>1325990.3972500055</v>
      </c>
      <c r="I3" s="105">
        <f t="shared" si="2"/>
        <v>7826009.602749994</v>
      </c>
    </row>
    <row r="4" spans="1:9" ht="15.75" customHeight="1" x14ac:dyDescent="0.25">
      <c r="A4" s="7">
        <f t="shared" si="3"/>
        <v>2023</v>
      </c>
      <c r="B4" s="41">
        <v>1142238.5393999999</v>
      </c>
      <c r="C4" s="106">
        <v>2617000</v>
      </c>
      <c r="D4" s="106">
        <v>5091000</v>
      </c>
      <c r="E4" s="106">
        <v>910000</v>
      </c>
      <c r="F4" s="106">
        <v>600000</v>
      </c>
      <c r="G4" s="105">
        <f t="shared" si="0"/>
        <v>9218000</v>
      </c>
      <c r="H4" s="105">
        <f t="shared" si="1"/>
        <v>1319612.1349225021</v>
      </c>
      <c r="I4" s="105">
        <f t="shared" si="2"/>
        <v>7898387.8650774974</v>
      </c>
    </row>
    <row r="5" spans="1:9" ht="15.75" customHeight="1" x14ac:dyDescent="0.25">
      <c r="A5" s="7">
        <f t="shared" si="3"/>
        <v>2024</v>
      </c>
      <c r="B5" s="41">
        <v>1136051.2818</v>
      </c>
      <c r="C5" s="106">
        <v>2637000</v>
      </c>
      <c r="D5" s="106">
        <v>5095000</v>
      </c>
      <c r="E5" s="106">
        <v>944000</v>
      </c>
      <c r="F5" s="106">
        <v>619000</v>
      </c>
      <c r="G5" s="105">
        <f t="shared" si="0"/>
        <v>9295000</v>
      </c>
      <c r="H5" s="105">
        <f t="shared" si="1"/>
        <v>1312464.0831546639</v>
      </c>
      <c r="I5" s="105">
        <f t="shared" si="2"/>
        <v>7982535.9168453366</v>
      </c>
    </row>
    <row r="6" spans="1:9" ht="15.75" customHeight="1" x14ac:dyDescent="0.25">
      <c r="A6" s="7">
        <f t="shared" si="3"/>
        <v>2025</v>
      </c>
      <c r="B6" s="41">
        <v>1129212.25</v>
      </c>
      <c r="C6" s="106">
        <v>2660000</v>
      </c>
      <c r="D6" s="106">
        <v>5102000</v>
      </c>
      <c r="E6" s="106">
        <v>978000</v>
      </c>
      <c r="F6" s="106">
        <v>639000</v>
      </c>
      <c r="G6" s="105">
        <f t="shared" si="0"/>
        <v>9379000</v>
      </c>
      <c r="H6" s="105">
        <f t="shared" si="1"/>
        <v>1304563.0458116746</v>
      </c>
      <c r="I6" s="105">
        <f t="shared" si="2"/>
        <v>8074436.9541883254</v>
      </c>
    </row>
    <row r="7" spans="1:9" ht="15.75" customHeight="1" x14ac:dyDescent="0.25">
      <c r="A7" s="7">
        <f t="shared" si="3"/>
        <v>2026</v>
      </c>
      <c r="B7" s="41">
        <v>1124953.4556</v>
      </c>
      <c r="C7" s="106">
        <v>2686000</v>
      </c>
      <c r="D7" s="106">
        <v>5111000</v>
      </c>
      <c r="E7" s="106">
        <v>1011000</v>
      </c>
      <c r="F7" s="106">
        <v>660000</v>
      </c>
      <c r="G7" s="105">
        <f t="shared" si="0"/>
        <v>9468000</v>
      </c>
      <c r="H7" s="105">
        <f t="shared" si="1"/>
        <v>1299642.9204818709</v>
      </c>
      <c r="I7" s="105">
        <f t="shared" si="2"/>
        <v>8168357.0795181291</v>
      </c>
    </row>
    <row r="8" spans="1:9" ht="15.75" customHeight="1" x14ac:dyDescent="0.25">
      <c r="A8" s="7">
        <f t="shared" si="3"/>
        <v>2027</v>
      </c>
      <c r="B8" s="41">
        <v>1120128.4277999999</v>
      </c>
      <c r="C8" s="106">
        <v>2716000</v>
      </c>
      <c r="D8" s="106">
        <v>5123000</v>
      </c>
      <c r="E8" s="106">
        <v>1044000</v>
      </c>
      <c r="F8" s="106">
        <v>683000</v>
      </c>
      <c r="G8" s="105">
        <f t="shared" si="0"/>
        <v>9566000</v>
      </c>
      <c r="H8" s="105">
        <f t="shared" si="1"/>
        <v>1294068.6336612187</v>
      </c>
      <c r="I8" s="105">
        <f t="shared" si="2"/>
        <v>8271931.3663387811</v>
      </c>
    </row>
    <row r="9" spans="1:9" ht="15.75" customHeight="1" x14ac:dyDescent="0.25">
      <c r="A9" s="7">
        <f t="shared" si="3"/>
        <v>2028</v>
      </c>
      <c r="B9" s="41">
        <v>1114801.8027999999</v>
      </c>
      <c r="C9" s="106">
        <v>2747000</v>
      </c>
      <c r="D9" s="106">
        <v>5140000</v>
      </c>
      <c r="E9" s="106">
        <v>1077000</v>
      </c>
      <c r="F9" s="106">
        <v>707000</v>
      </c>
      <c r="G9" s="105">
        <f t="shared" si="0"/>
        <v>9671000</v>
      </c>
      <c r="H9" s="105">
        <f t="shared" si="1"/>
        <v>1287914.8586433716</v>
      </c>
      <c r="I9" s="105">
        <f t="shared" si="2"/>
        <v>8383085.1413566284</v>
      </c>
    </row>
    <row r="10" spans="1:9" ht="15.75" customHeight="1" x14ac:dyDescent="0.25">
      <c r="A10" s="7">
        <f t="shared" si="3"/>
        <v>2029</v>
      </c>
      <c r="B10" s="41">
        <v>1109018.0730000001</v>
      </c>
      <c r="C10" s="106">
        <v>2772000</v>
      </c>
      <c r="D10" s="106">
        <v>5164000</v>
      </c>
      <c r="E10" s="106">
        <v>1110000</v>
      </c>
      <c r="F10" s="106">
        <v>734000</v>
      </c>
      <c r="G10" s="105">
        <f t="shared" si="0"/>
        <v>9780000</v>
      </c>
      <c r="H10" s="105">
        <f t="shared" si="1"/>
        <v>1281232.9968728856</v>
      </c>
      <c r="I10" s="105">
        <f t="shared" si="2"/>
        <v>8498767.0031271148</v>
      </c>
    </row>
    <row r="11" spans="1:9" ht="15.75" customHeight="1" x14ac:dyDescent="0.25">
      <c r="A11" s="7">
        <f t="shared" si="3"/>
        <v>2030</v>
      </c>
      <c r="B11" s="41">
        <v>1102819.862</v>
      </c>
      <c r="C11" s="106">
        <v>2789000</v>
      </c>
      <c r="D11" s="106">
        <v>5194000</v>
      </c>
      <c r="E11" s="106">
        <v>1143000</v>
      </c>
      <c r="F11" s="106">
        <v>762000</v>
      </c>
      <c r="G11" s="105">
        <f t="shared" si="0"/>
        <v>9888000</v>
      </c>
      <c r="H11" s="105">
        <f t="shared" si="1"/>
        <v>1274072.2907959335</v>
      </c>
      <c r="I11" s="105">
        <f t="shared" si="2"/>
        <v>8613927.7092040665</v>
      </c>
    </row>
    <row r="12" spans="1:9" ht="15.75" customHeight="1" x14ac:dyDescent="0.25">
      <c r="A12" s="7" t="str">
        <f t="shared" si="3"/>
        <v/>
      </c>
      <c r="B12" s="41"/>
      <c r="C12" s="106"/>
      <c r="D12" s="106"/>
      <c r="E12" s="106"/>
      <c r="F12" s="106"/>
      <c r="G12" s="105"/>
      <c r="H12" s="105"/>
      <c r="I12" s="105"/>
    </row>
    <row r="13" spans="1:9" ht="15.75" customHeight="1" x14ac:dyDescent="0.25">
      <c r="A13" s="7" t="str">
        <f t="shared" si="3"/>
        <v/>
      </c>
      <c r="B13" s="41"/>
      <c r="C13" s="106"/>
      <c r="D13" s="106"/>
      <c r="E13" s="106"/>
      <c r="F13" s="106"/>
      <c r="G13" s="105"/>
      <c r="H13" s="105"/>
      <c r="I13" s="105"/>
    </row>
    <row r="14" spans="1:9" ht="15.75" customHeight="1" x14ac:dyDescent="0.25">
      <c r="A14" s="7" t="str">
        <f t="shared" si="3"/>
        <v/>
      </c>
      <c r="B14" s="41"/>
      <c r="C14" s="106"/>
      <c r="D14" s="106"/>
      <c r="E14" s="106"/>
      <c r="F14" s="106"/>
      <c r="G14" s="105"/>
      <c r="H14" s="105"/>
      <c r="I14" s="105"/>
    </row>
    <row r="15" spans="1:9" ht="15.75" customHeight="1" x14ac:dyDescent="0.25">
      <c r="A15" s="7" t="str">
        <f t="shared" si="3"/>
        <v/>
      </c>
      <c r="B15" s="41"/>
      <c r="C15" s="106"/>
      <c r="D15" s="106"/>
      <c r="E15" s="106"/>
      <c r="F15" s="106"/>
      <c r="G15" s="105"/>
      <c r="H15" s="105"/>
      <c r="I15" s="105"/>
    </row>
    <row r="16" spans="1:9" ht="15.75" customHeight="1" x14ac:dyDescent="0.25">
      <c r="A16" s="7" t="str">
        <f t="shared" si="3"/>
        <v/>
      </c>
      <c r="B16" s="41"/>
      <c r="C16" s="106"/>
      <c r="D16" s="106"/>
      <c r="E16" s="106"/>
      <c r="F16" s="106"/>
      <c r="G16" s="105"/>
      <c r="H16" s="105"/>
      <c r="I16" s="105"/>
    </row>
    <row r="17" spans="1:9" ht="15.75" customHeight="1" x14ac:dyDescent="0.25">
      <c r="A17" s="7" t="str">
        <f t="shared" si="3"/>
        <v/>
      </c>
      <c r="B17" s="41"/>
      <c r="C17" s="106"/>
      <c r="E17" s="106"/>
      <c r="F17" s="106"/>
      <c r="G17" s="105"/>
      <c r="H17" s="105"/>
      <c r="I17" s="105"/>
    </row>
    <row r="18" spans="1:9" ht="15.75" customHeight="1" x14ac:dyDescent="0.25">
      <c r="A18" s="7" t="str">
        <f t="shared" si="3"/>
        <v/>
      </c>
      <c r="B18" s="41"/>
      <c r="C18" s="106"/>
      <c r="D18" s="106"/>
      <c r="E18" s="106"/>
      <c r="F18" s="106"/>
      <c r="G18" s="105"/>
      <c r="H18" s="105"/>
      <c r="I18" s="105"/>
    </row>
    <row r="19" spans="1:9" ht="15.75" customHeight="1" x14ac:dyDescent="0.25">
      <c r="A19" s="7" t="str">
        <f t="shared" si="3"/>
        <v/>
      </c>
      <c r="B19" s="41"/>
      <c r="C19" s="106"/>
      <c r="D19" s="106"/>
      <c r="E19" s="106"/>
      <c r="F19" s="106"/>
      <c r="G19" s="105"/>
      <c r="H19" s="105"/>
      <c r="I19" s="105"/>
    </row>
    <row r="20" spans="1:9" ht="15.75" customHeight="1" x14ac:dyDescent="0.25">
      <c r="A20" s="7" t="str">
        <f t="shared" si="3"/>
        <v/>
      </c>
      <c r="B20" s="41"/>
      <c r="C20" s="106"/>
      <c r="D20" s="106"/>
      <c r="E20" s="106"/>
      <c r="F20" s="106"/>
      <c r="G20" s="105"/>
      <c r="H20" s="105"/>
      <c r="I20" s="105"/>
    </row>
    <row r="21" spans="1:9" ht="15.75" customHeight="1" x14ac:dyDescent="0.25">
      <c r="A21" s="7" t="str">
        <f t="shared" si="3"/>
        <v/>
      </c>
      <c r="B21" s="41"/>
      <c r="C21" s="106"/>
      <c r="D21" s="106"/>
      <c r="E21" s="106"/>
      <c r="F21" s="106"/>
      <c r="G21" s="105"/>
      <c r="H21" s="105"/>
      <c r="I21" s="105"/>
    </row>
    <row r="22" spans="1:9" ht="15.75" customHeight="1" x14ac:dyDescent="0.25">
      <c r="A22" s="7" t="str">
        <f t="shared" si="3"/>
        <v/>
      </c>
      <c r="B22" s="41"/>
      <c r="C22" s="106"/>
      <c r="D22" s="106"/>
      <c r="E22" s="106"/>
      <c r="F22" s="106"/>
      <c r="G22" s="105"/>
      <c r="H22" s="105"/>
      <c r="I22" s="105"/>
    </row>
    <row r="23" spans="1:9" ht="15.75" customHeight="1" x14ac:dyDescent="0.25">
      <c r="A23" s="7" t="str">
        <f t="shared" si="3"/>
        <v/>
      </c>
      <c r="B23" s="41"/>
      <c r="C23" s="106"/>
      <c r="D23" s="106"/>
      <c r="E23" s="106"/>
      <c r="F23" s="106"/>
      <c r="G23" s="105"/>
      <c r="H23" s="105"/>
      <c r="I23" s="105"/>
    </row>
    <row r="24" spans="1:9" ht="15.75" customHeight="1" x14ac:dyDescent="0.25">
      <c r="A24" s="7" t="str">
        <f t="shared" si="3"/>
        <v/>
      </c>
      <c r="B24" s="41"/>
      <c r="C24" s="106"/>
      <c r="D24" s="106"/>
      <c r="E24" s="106"/>
      <c r="F24" s="106"/>
      <c r="G24" s="105"/>
      <c r="H24" s="105"/>
      <c r="I24" s="105"/>
    </row>
    <row r="25" spans="1:9" ht="15.75" customHeight="1" x14ac:dyDescent="0.25">
      <c r="A25" s="7" t="str">
        <f t="shared" si="3"/>
        <v/>
      </c>
      <c r="B25" s="41"/>
      <c r="C25" s="106"/>
      <c r="D25" s="106"/>
      <c r="E25" s="106"/>
      <c r="F25" s="106"/>
      <c r="G25" s="105"/>
      <c r="H25" s="105"/>
      <c r="I25" s="105"/>
    </row>
    <row r="26" spans="1:9" ht="15.75" customHeight="1" x14ac:dyDescent="0.25">
      <c r="A26" s="7" t="str">
        <f t="shared" si="3"/>
        <v/>
      </c>
      <c r="B26" s="41"/>
      <c r="C26" s="106"/>
      <c r="D26" s="106"/>
      <c r="E26" s="106"/>
      <c r="F26" s="106"/>
      <c r="G26" s="105"/>
      <c r="H26" s="105"/>
      <c r="I26" s="105"/>
    </row>
    <row r="27" spans="1:9" ht="15.75" customHeight="1" x14ac:dyDescent="0.25">
      <c r="A27" s="7" t="str">
        <f t="shared" si="3"/>
        <v/>
      </c>
      <c r="B27" s="41"/>
      <c r="C27" s="106"/>
      <c r="D27" s="106"/>
      <c r="E27" s="106"/>
      <c r="F27" s="106"/>
      <c r="G27" s="105"/>
      <c r="H27" s="105"/>
      <c r="I27" s="105"/>
    </row>
    <row r="28" spans="1:9" ht="15.75" customHeight="1" x14ac:dyDescent="0.25">
      <c r="A28" s="7" t="str">
        <f t="shared" si="3"/>
        <v/>
      </c>
      <c r="B28" s="41"/>
      <c r="C28" s="106"/>
      <c r="D28" s="106"/>
      <c r="E28" s="106"/>
      <c r="F28" s="106"/>
      <c r="G28" s="105"/>
      <c r="H28" s="105"/>
      <c r="I28" s="105"/>
    </row>
    <row r="29" spans="1:9" ht="15.75" customHeight="1" x14ac:dyDescent="0.25">
      <c r="A29" s="7" t="str">
        <f t="shared" si="3"/>
        <v/>
      </c>
      <c r="B29" s="41"/>
      <c r="C29" s="106"/>
      <c r="D29" s="106"/>
      <c r="E29" s="106"/>
      <c r="F29" s="106"/>
      <c r="G29" s="105"/>
      <c r="H29" s="105"/>
      <c r="I29" s="105"/>
    </row>
    <row r="30" spans="1:9" ht="15.75" customHeight="1" x14ac:dyDescent="0.25">
      <c r="A30" s="7" t="str">
        <f t="shared" si="3"/>
        <v/>
      </c>
      <c r="B30" s="41"/>
      <c r="C30" s="106"/>
      <c r="D30" s="106"/>
      <c r="E30" s="106"/>
      <c r="F30" s="106"/>
      <c r="G30" s="105"/>
      <c r="H30" s="105"/>
      <c r="I30" s="105"/>
    </row>
    <row r="31" spans="1:9" ht="15.75" customHeight="1" x14ac:dyDescent="0.25">
      <c r="A31" s="7" t="str">
        <f t="shared" si="3"/>
        <v/>
      </c>
      <c r="B31" s="41"/>
      <c r="C31" s="106"/>
      <c r="D31" s="106"/>
      <c r="E31" s="106"/>
      <c r="F31" s="106"/>
      <c r="G31" s="105"/>
      <c r="H31" s="105"/>
      <c r="I31" s="105"/>
    </row>
    <row r="32" spans="1:9" ht="15.75" customHeight="1" x14ac:dyDescent="0.25">
      <c r="A32" s="7" t="str">
        <f t="shared" si="3"/>
        <v/>
      </c>
      <c r="B32" s="41"/>
      <c r="C32" s="106"/>
      <c r="D32" s="106"/>
      <c r="E32" s="106"/>
      <c r="F32" s="106"/>
      <c r="G32" s="105"/>
      <c r="H32" s="105"/>
      <c r="I32" s="105"/>
    </row>
    <row r="33" spans="1:9" ht="15.75" customHeight="1" x14ac:dyDescent="0.25">
      <c r="A33" s="7" t="str">
        <f t="shared" si="3"/>
        <v/>
      </c>
      <c r="B33" s="41"/>
      <c r="C33" s="106"/>
      <c r="D33" s="106"/>
      <c r="E33" s="106"/>
      <c r="F33" s="106"/>
      <c r="G33" s="105"/>
      <c r="H33" s="105"/>
      <c r="I33" s="105"/>
    </row>
    <row r="34" spans="1:9" ht="15.75" customHeight="1" x14ac:dyDescent="0.25">
      <c r="A34" s="7" t="str">
        <f t="shared" si="3"/>
        <v/>
      </c>
      <c r="B34" s="41"/>
      <c r="C34" s="106"/>
      <c r="D34" s="106"/>
      <c r="E34" s="106"/>
      <c r="F34" s="106"/>
      <c r="G34" s="105"/>
      <c r="H34" s="105"/>
      <c r="I34" s="105"/>
    </row>
    <row r="35" spans="1:9" ht="15.75" customHeight="1" x14ac:dyDescent="0.25">
      <c r="A35" s="7" t="str">
        <f t="shared" si="3"/>
        <v/>
      </c>
      <c r="B35" s="41"/>
      <c r="C35" s="106"/>
      <c r="D35" s="106"/>
      <c r="E35" s="106"/>
      <c r="F35" s="106"/>
      <c r="G35" s="105"/>
      <c r="H35" s="105"/>
      <c r="I35" s="105"/>
    </row>
    <row r="36" spans="1:9" ht="15.75" customHeight="1" x14ac:dyDescent="0.25">
      <c r="A36" s="7" t="str">
        <f t="shared" si="3"/>
        <v/>
      </c>
      <c r="B36" s="41"/>
      <c r="C36" s="106"/>
      <c r="D36" s="106"/>
      <c r="E36" s="106"/>
      <c r="F36" s="106"/>
      <c r="G36" s="105"/>
      <c r="H36" s="105"/>
      <c r="I36" s="105"/>
    </row>
    <row r="37" spans="1:9" ht="15.75" customHeight="1" x14ac:dyDescent="0.25">
      <c r="A37" s="7" t="str">
        <f t="shared" si="3"/>
        <v/>
      </c>
      <c r="B37" s="41"/>
      <c r="C37" s="106"/>
      <c r="D37" s="106"/>
      <c r="E37" s="106"/>
      <c r="F37" s="106"/>
      <c r="G37" s="105"/>
      <c r="H37" s="105"/>
      <c r="I37" s="105"/>
    </row>
    <row r="38" spans="1:9" ht="15.75" customHeight="1" x14ac:dyDescent="0.25">
      <c r="A38" s="7" t="str">
        <f t="shared" si="3"/>
        <v/>
      </c>
      <c r="B38" s="41"/>
      <c r="C38" s="106"/>
      <c r="D38" s="106"/>
      <c r="E38" s="106"/>
      <c r="F38" s="106"/>
      <c r="G38" s="105">
        <f>C38+D38+E38+F38</f>
        <v>0</v>
      </c>
      <c r="H38" s="105">
        <f>(B38 + stillbirth*B38/(1000-stillbirth))/(1-abortion)</f>
        <v>0</v>
      </c>
      <c r="I38" s="105">
        <f>G38-H38</f>
        <v>0</v>
      </c>
    </row>
    <row r="39" spans="1:9" ht="15.75" customHeight="1" x14ac:dyDescent="0.25">
      <c r="A39" s="7" t="str">
        <f t="shared" si="3"/>
        <v/>
      </c>
      <c r="B39" s="41"/>
      <c r="C39" s="106"/>
      <c r="D39" s="106"/>
      <c r="E39" s="106"/>
      <c r="F39" s="106"/>
      <c r="G39" s="105">
        <f>C39+D39+E39+F39</f>
        <v>0</v>
      </c>
      <c r="H39" s="105">
        <f>(B39 + stillbirth*B39/(1000-stillbirth))/(1-abortion)</f>
        <v>0</v>
      </c>
      <c r="I39" s="105">
        <f>G39-H39</f>
        <v>0</v>
      </c>
    </row>
    <row r="40" spans="1:9" ht="15.75" customHeight="1" x14ac:dyDescent="0.25">
      <c r="A40" s="7" t="str">
        <f t="shared" si="3"/>
        <v/>
      </c>
      <c r="B40" s="41"/>
      <c r="C40" s="106"/>
      <c r="D40" s="106"/>
      <c r="E40" s="106"/>
      <c r="F40" s="106"/>
      <c r="G40" s="105">
        <f>C40+D40+E40+F40</f>
        <v>0</v>
      </c>
      <c r="H40" s="105">
        <f>(B40 + stillbirth*B40/(1000-stillbirth))/(1-abortion)</f>
        <v>0</v>
      </c>
      <c r="I40" s="105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81640625" defaultRowHeight="12.5" x14ac:dyDescent="0.25"/>
  <cols>
    <col min="1" max="1" width="48.08984375" style="64" customWidth="1"/>
    <col min="2" max="2" width="15" style="64" customWidth="1"/>
    <col min="3" max="3" width="14.6328125" style="64" customWidth="1"/>
    <col min="4" max="4" width="12.81640625" style="64" customWidth="1"/>
    <col min="5" max="16384" width="12.81640625" style="64"/>
  </cols>
  <sheetData>
    <row r="1" spans="1:10" ht="13" customHeight="1" x14ac:dyDescent="0.3">
      <c r="A1" s="54" t="s">
        <v>231</v>
      </c>
      <c r="B1" s="54" t="s">
        <v>144</v>
      </c>
      <c r="C1" s="54" t="s">
        <v>159</v>
      </c>
      <c r="D1" s="54" t="s">
        <v>67</v>
      </c>
      <c r="E1" s="54" t="s">
        <v>77</v>
      </c>
      <c r="F1" s="54" t="s">
        <v>78</v>
      </c>
      <c r="G1" s="54" t="s">
        <v>79</v>
      </c>
      <c r="H1" s="54" t="s">
        <v>80</v>
      </c>
    </row>
    <row r="2" spans="1:10" ht="13" customHeight="1" x14ac:dyDescent="0.3">
      <c r="A2" s="54" t="s">
        <v>232</v>
      </c>
      <c r="B2" s="122" t="s">
        <v>90</v>
      </c>
      <c r="C2" s="64" t="s">
        <v>145</v>
      </c>
      <c r="D2" s="85">
        <v>1</v>
      </c>
      <c r="E2" s="85">
        <v>1</v>
      </c>
      <c r="F2" s="85">
        <v>1</v>
      </c>
      <c r="G2" s="85">
        <v>1</v>
      </c>
      <c r="H2" s="85">
        <v>1</v>
      </c>
    </row>
    <row r="3" spans="1:10" x14ac:dyDescent="0.25">
      <c r="B3" s="123"/>
      <c r="C3" s="64" t="s">
        <v>146</v>
      </c>
      <c r="D3" s="85">
        <v>1</v>
      </c>
      <c r="E3" s="85">
        <v>1</v>
      </c>
      <c r="F3" s="85">
        <v>1</v>
      </c>
      <c r="G3" s="85">
        <v>1</v>
      </c>
      <c r="H3" s="85">
        <v>1</v>
      </c>
      <c r="J3" s="55"/>
    </row>
    <row r="4" spans="1:10" x14ac:dyDescent="0.25">
      <c r="B4" s="123"/>
      <c r="C4" s="64" t="s">
        <v>147</v>
      </c>
      <c r="D4" s="85">
        <v>1</v>
      </c>
      <c r="E4" s="85">
        <v>1</v>
      </c>
      <c r="F4" s="85">
        <v>1</v>
      </c>
      <c r="G4" s="85">
        <v>1</v>
      </c>
      <c r="H4" s="85">
        <v>1</v>
      </c>
      <c r="J4" s="55"/>
    </row>
    <row r="5" spans="1:10" x14ac:dyDescent="0.25">
      <c r="B5" s="122" t="s">
        <v>67</v>
      </c>
      <c r="C5" s="64" t="s">
        <v>145</v>
      </c>
      <c r="D5" s="85">
        <f>5.16</f>
        <v>5.16</v>
      </c>
      <c r="E5" s="85">
        <v>1</v>
      </c>
      <c r="F5" s="85">
        <v>1</v>
      </c>
      <c r="G5" s="85">
        <v>1</v>
      </c>
      <c r="H5" s="85">
        <v>1</v>
      </c>
    </row>
    <row r="6" spans="1:10" x14ac:dyDescent="0.25">
      <c r="B6" s="123"/>
      <c r="C6" s="64" t="s">
        <v>146</v>
      </c>
      <c r="D6" s="85">
        <v>5.16</v>
      </c>
      <c r="E6" s="85">
        <v>1</v>
      </c>
      <c r="F6" s="85">
        <v>1</v>
      </c>
      <c r="G6" s="85">
        <v>1</v>
      </c>
      <c r="H6" s="85">
        <v>1</v>
      </c>
    </row>
    <row r="7" spans="1:10" x14ac:dyDescent="0.25">
      <c r="B7" s="123"/>
      <c r="C7" s="64" t="s">
        <v>147</v>
      </c>
      <c r="D7" s="85">
        <v>1</v>
      </c>
      <c r="E7" s="85">
        <v>1</v>
      </c>
      <c r="F7" s="85">
        <v>1</v>
      </c>
      <c r="G7" s="85">
        <v>1</v>
      </c>
      <c r="H7" s="85">
        <v>1</v>
      </c>
    </row>
    <row r="8" spans="1:10" x14ac:dyDescent="0.25">
      <c r="B8" s="122" t="s">
        <v>77</v>
      </c>
      <c r="C8" s="64" t="s">
        <v>145</v>
      </c>
      <c r="D8" s="85">
        <v>1</v>
      </c>
      <c r="E8" s="85">
        <v>5.16</v>
      </c>
      <c r="F8" s="85">
        <v>1</v>
      </c>
      <c r="G8" s="85">
        <v>1</v>
      </c>
      <c r="H8" s="85">
        <v>1</v>
      </c>
    </row>
    <row r="9" spans="1:10" x14ac:dyDescent="0.25">
      <c r="B9" s="123"/>
      <c r="C9" s="64" t="s">
        <v>146</v>
      </c>
      <c r="D9" s="85">
        <v>1</v>
      </c>
      <c r="E9" s="85">
        <v>5.16</v>
      </c>
      <c r="F9" s="85">
        <v>1</v>
      </c>
      <c r="G9" s="85">
        <v>1</v>
      </c>
      <c r="H9" s="85">
        <v>1</v>
      </c>
    </row>
    <row r="10" spans="1:10" x14ac:dyDescent="0.25">
      <c r="B10" s="123"/>
      <c r="C10" s="64" t="s">
        <v>147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</row>
    <row r="11" spans="1:10" x14ac:dyDescent="0.25">
      <c r="B11" s="122" t="s">
        <v>78</v>
      </c>
      <c r="C11" s="64" t="s">
        <v>145</v>
      </c>
      <c r="D11" s="85">
        <v>1</v>
      </c>
      <c r="E11" s="85">
        <v>1</v>
      </c>
      <c r="F11" s="85">
        <v>1.82</v>
      </c>
      <c r="G11" s="85">
        <v>1</v>
      </c>
      <c r="H11" s="85">
        <v>1</v>
      </c>
    </row>
    <row r="12" spans="1:10" x14ac:dyDescent="0.25">
      <c r="B12" s="123"/>
      <c r="C12" s="64" t="s">
        <v>146</v>
      </c>
      <c r="D12" s="85">
        <v>1</v>
      </c>
      <c r="E12" s="85">
        <v>1</v>
      </c>
      <c r="F12" s="85">
        <v>1.82</v>
      </c>
      <c r="G12" s="85">
        <v>1</v>
      </c>
      <c r="H12" s="85">
        <v>1</v>
      </c>
    </row>
    <row r="13" spans="1:10" x14ac:dyDescent="0.25">
      <c r="B13" s="123"/>
      <c r="C13" s="64" t="s">
        <v>147</v>
      </c>
      <c r="D13" s="85">
        <v>1</v>
      </c>
      <c r="E13" s="85">
        <v>1</v>
      </c>
      <c r="F13" s="85">
        <v>1</v>
      </c>
      <c r="G13" s="85">
        <v>1</v>
      </c>
      <c r="H13" s="85">
        <v>1</v>
      </c>
    </row>
    <row r="14" spans="1:10" x14ac:dyDescent="0.25">
      <c r="B14" s="122" t="s">
        <v>79</v>
      </c>
      <c r="C14" s="64" t="s">
        <v>145</v>
      </c>
      <c r="D14" s="85">
        <v>1</v>
      </c>
      <c r="E14" s="85">
        <v>1</v>
      </c>
      <c r="F14" s="85">
        <v>1</v>
      </c>
      <c r="G14" s="85">
        <v>1.82</v>
      </c>
      <c r="H14" s="85">
        <v>1</v>
      </c>
    </row>
    <row r="15" spans="1:10" x14ac:dyDescent="0.25">
      <c r="B15" s="123"/>
      <c r="C15" s="64" t="s">
        <v>146</v>
      </c>
      <c r="D15" s="85">
        <v>1</v>
      </c>
      <c r="E15" s="85">
        <v>1</v>
      </c>
      <c r="F15" s="85">
        <v>1</v>
      </c>
      <c r="G15" s="85">
        <v>1.82</v>
      </c>
      <c r="H15" s="85">
        <v>1</v>
      </c>
    </row>
    <row r="16" spans="1:10" x14ac:dyDescent="0.25">
      <c r="B16" s="123"/>
      <c r="C16" s="64" t="s">
        <v>147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</row>
    <row r="17" spans="1:8" ht="13" customHeight="1" x14ac:dyDescent="0.25">
      <c r="B17" s="101" t="s">
        <v>150</v>
      </c>
      <c r="C17" s="64" t="s">
        <v>147</v>
      </c>
      <c r="D17" s="85">
        <v>1.05</v>
      </c>
      <c r="E17" s="85">
        <v>1.05</v>
      </c>
      <c r="F17" s="85">
        <v>1.05</v>
      </c>
      <c r="G17" s="85">
        <v>1.05</v>
      </c>
      <c r="H17" s="85">
        <v>1</v>
      </c>
    </row>
    <row r="18" spans="1:8" x14ac:dyDescent="0.25">
      <c r="D18" s="83"/>
      <c r="E18" s="83"/>
      <c r="F18" s="83"/>
      <c r="G18" s="83"/>
      <c r="H18" s="83"/>
    </row>
    <row r="19" spans="1:8" ht="13" customHeight="1" x14ac:dyDescent="0.3">
      <c r="A19" s="54" t="s">
        <v>233</v>
      </c>
      <c r="B19" s="122" t="s">
        <v>90</v>
      </c>
      <c r="C19" s="64" t="s">
        <v>145</v>
      </c>
      <c r="D19" s="85">
        <v>1</v>
      </c>
      <c r="E19" s="85">
        <v>1</v>
      </c>
      <c r="F19" s="85">
        <v>0.98</v>
      </c>
      <c r="G19" s="85">
        <v>0.98</v>
      </c>
      <c r="H19" s="85">
        <v>1</v>
      </c>
    </row>
    <row r="20" spans="1:8" x14ac:dyDescent="0.25">
      <c r="B20" s="123"/>
      <c r="C20" s="64" t="s">
        <v>146</v>
      </c>
      <c r="D20" s="85">
        <v>1</v>
      </c>
      <c r="E20" s="85">
        <v>1</v>
      </c>
      <c r="F20" s="85">
        <v>0.98</v>
      </c>
      <c r="G20" s="85">
        <v>0.98</v>
      </c>
      <c r="H20" s="85">
        <v>1</v>
      </c>
    </row>
    <row r="21" spans="1:8" x14ac:dyDescent="0.25">
      <c r="B21" s="123"/>
      <c r="C21" s="64" t="s">
        <v>147</v>
      </c>
      <c r="D21" s="85">
        <v>1</v>
      </c>
      <c r="E21" s="85">
        <v>1</v>
      </c>
      <c r="F21" s="85">
        <v>0.99</v>
      </c>
      <c r="G21" s="85">
        <v>0.99</v>
      </c>
      <c r="H21" s="85">
        <v>1</v>
      </c>
    </row>
    <row r="22" spans="1:8" x14ac:dyDescent="0.25">
      <c r="B22" s="122" t="s">
        <v>67</v>
      </c>
      <c r="C22" s="64" t="s">
        <v>145</v>
      </c>
      <c r="D22" s="85">
        <v>1</v>
      </c>
      <c r="E22" s="85">
        <v>1</v>
      </c>
      <c r="F22" s="85">
        <v>1</v>
      </c>
      <c r="G22" s="85">
        <v>1</v>
      </c>
      <c r="H22" s="85">
        <v>1</v>
      </c>
    </row>
    <row r="23" spans="1:8" x14ac:dyDescent="0.25">
      <c r="B23" s="123"/>
      <c r="C23" s="64" t="s">
        <v>146</v>
      </c>
      <c r="D23" s="85">
        <v>1</v>
      </c>
      <c r="E23" s="85">
        <v>1</v>
      </c>
      <c r="F23" s="85">
        <v>1</v>
      </c>
      <c r="G23" s="85">
        <v>1</v>
      </c>
      <c r="H23" s="85">
        <v>1</v>
      </c>
    </row>
    <row r="24" spans="1:8" x14ac:dyDescent="0.25">
      <c r="B24" s="123"/>
      <c r="C24" s="64" t="s">
        <v>147</v>
      </c>
      <c r="D24" s="85">
        <v>1</v>
      </c>
      <c r="E24" s="85">
        <v>1</v>
      </c>
      <c r="F24" s="85">
        <v>0.99</v>
      </c>
      <c r="G24" s="85">
        <v>0.99</v>
      </c>
      <c r="H24" s="85">
        <v>1</v>
      </c>
    </row>
    <row r="25" spans="1:8" x14ac:dyDescent="0.25">
      <c r="B25" s="122" t="s">
        <v>77</v>
      </c>
      <c r="C25" s="64" t="s">
        <v>145</v>
      </c>
      <c r="D25" s="85">
        <v>1</v>
      </c>
      <c r="E25" s="85">
        <v>1</v>
      </c>
      <c r="F25" s="85">
        <v>1</v>
      </c>
      <c r="G25" s="85">
        <v>1</v>
      </c>
      <c r="H25" s="85">
        <v>1</v>
      </c>
    </row>
    <row r="26" spans="1:8" x14ac:dyDescent="0.25">
      <c r="B26" s="123"/>
      <c r="C26" s="64" t="s">
        <v>146</v>
      </c>
      <c r="D26" s="85">
        <v>1</v>
      </c>
      <c r="E26" s="85">
        <v>1</v>
      </c>
      <c r="F26" s="85">
        <v>1</v>
      </c>
      <c r="G26" s="85">
        <v>1</v>
      </c>
      <c r="H26" s="85">
        <v>1</v>
      </c>
    </row>
    <row r="27" spans="1:8" x14ac:dyDescent="0.25">
      <c r="B27" s="123"/>
      <c r="C27" s="64" t="s">
        <v>147</v>
      </c>
      <c r="D27" s="85">
        <v>1</v>
      </c>
      <c r="E27" s="85">
        <v>1</v>
      </c>
      <c r="F27" s="85">
        <v>0.99</v>
      </c>
      <c r="G27" s="85">
        <v>0.99</v>
      </c>
      <c r="H27" s="85">
        <v>1</v>
      </c>
    </row>
    <row r="28" spans="1:8" x14ac:dyDescent="0.25">
      <c r="B28" s="122" t="s">
        <v>78</v>
      </c>
      <c r="C28" s="64" t="s">
        <v>145</v>
      </c>
      <c r="D28" s="85">
        <v>1</v>
      </c>
      <c r="E28" s="85">
        <v>1</v>
      </c>
      <c r="F28" s="85">
        <v>0.78</v>
      </c>
      <c r="G28" s="85">
        <v>1</v>
      </c>
      <c r="H28" s="85">
        <v>1</v>
      </c>
    </row>
    <row r="29" spans="1:8" x14ac:dyDescent="0.25">
      <c r="B29" s="123"/>
      <c r="C29" s="64" t="s">
        <v>146</v>
      </c>
      <c r="D29" s="85">
        <v>1</v>
      </c>
      <c r="E29" s="85">
        <v>1</v>
      </c>
      <c r="F29" s="85">
        <v>0.78</v>
      </c>
      <c r="G29" s="85">
        <v>1</v>
      </c>
      <c r="H29" s="85">
        <v>1</v>
      </c>
    </row>
    <row r="30" spans="1:8" x14ac:dyDescent="0.25">
      <c r="B30" s="123"/>
      <c r="C30" s="64" t="s">
        <v>147</v>
      </c>
      <c r="D30" s="85">
        <v>1</v>
      </c>
      <c r="E30" s="85">
        <v>1</v>
      </c>
      <c r="F30" s="85">
        <v>0.99</v>
      </c>
      <c r="G30" s="85">
        <v>0.99</v>
      </c>
      <c r="H30" s="85">
        <v>1</v>
      </c>
    </row>
    <row r="31" spans="1:8" x14ac:dyDescent="0.25">
      <c r="B31" s="122" t="s">
        <v>79</v>
      </c>
      <c r="C31" s="64" t="s">
        <v>145</v>
      </c>
      <c r="D31" s="85">
        <v>1</v>
      </c>
      <c r="E31" s="85">
        <v>1</v>
      </c>
      <c r="F31" s="85">
        <v>1</v>
      </c>
      <c r="G31" s="85">
        <v>0.78</v>
      </c>
      <c r="H31" s="85">
        <v>1</v>
      </c>
    </row>
    <row r="32" spans="1:8" x14ac:dyDescent="0.25">
      <c r="B32" s="123"/>
      <c r="C32" s="64" t="s">
        <v>146</v>
      </c>
      <c r="D32" s="85">
        <v>1</v>
      </c>
      <c r="E32" s="85">
        <v>1</v>
      </c>
      <c r="F32" s="85">
        <v>1</v>
      </c>
      <c r="G32" s="85">
        <v>0.78</v>
      </c>
      <c r="H32" s="85">
        <v>1</v>
      </c>
    </row>
    <row r="33" spans="1:8" x14ac:dyDescent="0.25">
      <c r="B33" s="123"/>
      <c r="C33" s="64" t="s">
        <v>147</v>
      </c>
      <c r="D33" s="85">
        <v>1</v>
      </c>
      <c r="E33" s="85">
        <v>1</v>
      </c>
      <c r="F33" s="85">
        <v>1</v>
      </c>
      <c r="G33" s="85">
        <v>0.99</v>
      </c>
      <c r="H33" s="85">
        <v>1</v>
      </c>
    </row>
    <row r="34" spans="1:8" ht="13" customHeight="1" x14ac:dyDescent="0.25">
      <c r="B34" s="101" t="s">
        <v>150</v>
      </c>
      <c r="C34" s="64" t="s">
        <v>147</v>
      </c>
      <c r="D34" s="85">
        <v>1</v>
      </c>
      <c r="E34" s="85">
        <v>1</v>
      </c>
      <c r="F34" s="85">
        <v>0.95</v>
      </c>
      <c r="G34" s="85">
        <v>0.95</v>
      </c>
      <c r="H34" s="85">
        <v>1</v>
      </c>
    </row>
    <row r="35" spans="1:8" x14ac:dyDescent="0.25">
      <c r="D35" s="83"/>
      <c r="E35" s="83"/>
      <c r="F35" s="83"/>
      <c r="G35" s="83"/>
      <c r="H35" s="83"/>
    </row>
    <row r="36" spans="1:8" ht="13" customHeight="1" x14ac:dyDescent="0.3">
      <c r="A36" s="56" t="s">
        <v>234</v>
      </c>
      <c r="B36" s="122" t="s">
        <v>90</v>
      </c>
      <c r="C36" s="64" t="s">
        <v>145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B37" s="123"/>
      <c r="C37" s="64" t="s">
        <v>146</v>
      </c>
      <c r="D37" s="85">
        <v>1</v>
      </c>
      <c r="E37" s="85">
        <v>1</v>
      </c>
      <c r="F37" s="85">
        <v>1</v>
      </c>
      <c r="G37" s="85">
        <v>1</v>
      </c>
      <c r="H37" s="85">
        <v>1</v>
      </c>
    </row>
    <row r="38" spans="1:8" x14ac:dyDescent="0.25">
      <c r="B38" s="123"/>
      <c r="C38" s="64" t="s">
        <v>147</v>
      </c>
      <c r="D38" s="85">
        <v>1</v>
      </c>
      <c r="E38" s="85">
        <v>1</v>
      </c>
      <c r="F38" s="85">
        <v>1</v>
      </c>
      <c r="G38" s="85">
        <v>1</v>
      </c>
      <c r="H38" s="85">
        <v>1</v>
      </c>
    </row>
    <row r="39" spans="1:8" x14ac:dyDescent="0.25">
      <c r="B39" s="122" t="s">
        <v>67</v>
      </c>
      <c r="C39" s="64" t="s">
        <v>145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B40" s="123"/>
      <c r="C40" s="64" t="s">
        <v>146</v>
      </c>
      <c r="D40" s="85">
        <v>1</v>
      </c>
      <c r="E40" s="85">
        <v>1</v>
      </c>
      <c r="F40" s="85">
        <v>1</v>
      </c>
      <c r="G40" s="85">
        <v>1</v>
      </c>
      <c r="H40" s="85">
        <v>1</v>
      </c>
    </row>
    <row r="41" spans="1:8" x14ac:dyDescent="0.25">
      <c r="B41" s="123"/>
      <c r="C41" s="64" t="s">
        <v>147</v>
      </c>
      <c r="D41" s="85">
        <v>1</v>
      </c>
      <c r="E41" s="85">
        <v>1</v>
      </c>
      <c r="F41" s="85">
        <v>1</v>
      </c>
      <c r="G41" s="85">
        <v>1</v>
      </c>
      <c r="H41" s="85">
        <v>1</v>
      </c>
    </row>
    <row r="42" spans="1:8" x14ac:dyDescent="0.25">
      <c r="B42" s="122" t="s">
        <v>77</v>
      </c>
      <c r="C42" s="64" t="s">
        <v>145</v>
      </c>
      <c r="D42" s="85">
        <v>1</v>
      </c>
      <c r="E42" s="85">
        <v>1</v>
      </c>
      <c r="F42" s="85">
        <v>1</v>
      </c>
      <c r="G42" s="85">
        <v>1</v>
      </c>
      <c r="H42" s="85">
        <v>1</v>
      </c>
    </row>
    <row r="43" spans="1:8" x14ac:dyDescent="0.25">
      <c r="B43" s="123"/>
      <c r="C43" s="64" t="s">
        <v>146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</row>
    <row r="44" spans="1:8" x14ac:dyDescent="0.25">
      <c r="B44" s="123"/>
      <c r="C44" s="64" t="s">
        <v>147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</row>
    <row r="45" spans="1:8" x14ac:dyDescent="0.25">
      <c r="B45" s="122" t="s">
        <v>78</v>
      </c>
      <c r="C45" s="64" t="s">
        <v>145</v>
      </c>
      <c r="D45" s="85">
        <v>1</v>
      </c>
      <c r="E45" s="85">
        <v>1</v>
      </c>
      <c r="F45" s="85">
        <v>1.82</v>
      </c>
      <c r="G45" s="85">
        <v>1</v>
      </c>
      <c r="H45" s="85">
        <v>1</v>
      </c>
    </row>
    <row r="46" spans="1:8" x14ac:dyDescent="0.25">
      <c r="B46" s="123"/>
      <c r="C46" s="64" t="s">
        <v>146</v>
      </c>
      <c r="D46" s="85">
        <v>1</v>
      </c>
      <c r="E46" s="85">
        <v>1</v>
      </c>
      <c r="F46" s="85">
        <v>1.82</v>
      </c>
      <c r="G46" s="85">
        <v>1</v>
      </c>
      <c r="H46" s="85">
        <v>1</v>
      </c>
    </row>
    <row r="47" spans="1:8" x14ac:dyDescent="0.25">
      <c r="B47" s="123"/>
      <c r="C47" s="64" t="s">
        <v>147</v>
      </c>
      <c r="D47" s="85">
        <v>1</v>
      </c>
      <c r="E47" s="85">
        <v>1</v>
      </c>
      <c r="F47" s="85">
        <v>1</v>
      </c>
      <c r="G47" s="85">
        <v>1</v>
      </c>
      <c r="H47" s="85">
        <v>1</v>
      </c>
    </row>
    <row r="48" spans="1:8" x14ac:dyDescent="0.25">
      <c r="B48" s="122" t="s">
        <v>79</v>
      </c>
      <c r="C48" s="64" t="s">
        <v>145</v>
      </c>
      <c r="D48" s="85">
        <v>1</v>
      </c>
      <c r="E48" s="85">
        <v>1</v>
      </c>
      <c r="F48" s="85">
        <v>1</v>
      </c>
      <c r="G48" s="85">
        <v>1.82</v>
      </c>
      <c r="H48" s="85">
        <v>1</v>
      </c>
    </row>
    <row r="49" spans="1:8" x14ac:dyDescent="0.25">
      <c r="B49" s="123"/>
      <c r="C49" s="64" t="s">
        <v>146</v>
      </c>
      <c r="D49" s="85">
        <v>1</v>
      </c>
      <c r="E49" s="85">
        <v>1</v>
      </c>
      <c r="F49" s="85">
        <v>1</v>
      </c>
      <c r="G49" s="85">
        <v>1.82</v>
      </c>
      <c r="H49" s="85">
        <v>1</v>
      </c>
    </row>
    <row r="50" spans="1:8" x14ac:dyDescent="0.25">
      <c r="B50" s="123"/>
      <c r="C50" s="64" t="s">
        <v>147</v>
      </c>
      <c r="D50" s="85">
        <v>1</v>
      </c>
      <c r="E50" s="85">
        <v>1</v>
      </c>
      <c r="F50" s="85">
        <v>1</v>
      </c>
      <c r="G50" s="85">
        <v>1</v>
      </c>
      <c r="H50" s="85">
        <v>1</v>
      </c>
    </row>
    <row r="51" spans="1:8" ht="13" customHeight="1" x14ac:dyDescent="0.25">
      <c r="B51" s="101" t="s">
        <v>150</v>
      </c>
      <c r="C51" s="64" t="s">
        <v>147</v>
      </c>
      <c r="D51" s="85">
        <v>1.05</v>
      </c>
      <c r="E51" s="85">
        <v>1.05</v>
      </c>
      <c r="F51" s="85">
        <v>1.05</v>
      </c>
      <c r="G51" s="85">
        <v>1.05</v>
      </c>
      <c r="H51" s="85">
        <v>1</v>
      </c>
    </row>
    <row r="53" spans="1:8" ht="13" customHeight="1" x14ac:dyDescent="0.3">
      <c r="A53" s="88" t="s">
        <v>235</v>
      </c>
      <c r="B53" s="88"/>
      <c r="C53" s="88"/>
      <c r="D53" s="88"/>
      <c r="E53" s="88"/>
      <c r="F53" s="88"/>
      <c r="G53" s="88"/>
      <c r="H53" s="88"/>
    </row>
    <row r="54" spans="1:8" ht="13" customHeight="1" x14ac:dyDescent="0.3">
      <c r="A54" s="54" t="s">
        <v>231</v>
      </c>
      <c r="B54" s="54" t="s">
        <v>144</v>
      </c>
      <c r="C54" s="54" t="s">
        <v>159</v>
      </c>
      <c r="D54" s="54" t="s">
        <v>67</v>
      </c>
      <c r="E54" s="54" t="s">
        <v>77</v>
      </c>
      <c r="F54" s="54" t="s">
        <v>78</v>
      </c>
      <c r="G54" s="54" t="s">
        <v>79</v>
      </c>
      <c r="H54" s="54" t="s">
        <v>80</v>
      </c>
    </row>
    <row r="55" spans="1:8" ht="13" customHeight="1" x14ac:dyDescent="0.3">
      <c r="A55" s="54" t="s">
        <v>236</v>
      </c>
      <c r="B55" s="122" t="s">
        <v>90</v>
      </c>
      <c r="C55" s="64" t="s">
        <v>145</v>
      </c>
      <c r="D55" s="85">
        <f t="shared" ref="D55:H64" si="0">D2*0.9</f>
        <v>0.9</v>
      </c>
      <c r="E55" s="85">
        <f t="shared" si="0"/>
        <v>0.9</v>
      </c>
      <c r="F55" s="85">
        <f t="shared" si="0"/>
        <v>0.9</v>
      </c>
      <c r="G55" s="85">
        <f t="shared" si="0"/>
        <v>0.9</v>
      </c>
      <c r="H55" s="85">
        <f t="shared" si="0"/>
        <v>0.9</v>
      </c>
    </row>
    <row r="56" spans="1:8" x14ac:dyDescent="0.25">
      <c r="B56" s="123"/>
      <c r="C56" s="64" t="s">
        <v>146</v>
      </c>
      <c r="D56" s="85">
        <f t="shared" si="0"/>
        <v>0.9</v>
      </c>
      <c r="E56" s="85">
        <f t="shared" si="0"/>
        <v>0.9</v>
      </c>
      <c r="F56" s="85">
        <f t="shared" si="0"/>
        <v>0.9</v>
      </c>
      <c r="G56" s="85">
        <f t="shared" si="0"/>
        <v>0.9</v>
      </c>
      <c r="H56" s="85">
        <f t="shared" si="0"/>
        <v>0.9</v>
      </c>
    </row>
    <row r="57" spans="1:8" x14ac:dyDescent="0.25">
      <c r="B57" s="123"/>
      <c r="C57" s="64" t="s">
        <v>147</v>
      </c>
      <c r="D57" s="85">
        <f t="shared" si="0"/>
        <v>0.9</v>
      </c>
      <c r="E57" s="85">
        <f t="shared" si="0"/>
        <v>0.9</v>
      </c>
      <c r="F57" s="85">
        <f t="shared" si="0"/>
        <v>0.9</v>
      </c>
      <c r="G57" s="85">
        <f t="shared" si="0"/>
        <v>0.9</v>
      </c>
      <c r="H57" s="85">
        <f t="shared" si="0"/>
        <v>0.9</v>
      </c>
    </row>
    <row r="58" spans="1:8" x14ac:dyDescent="0.25">
      <c r="B58" s="122" t="s">
        <v>67</v>
      </c>
      <c r="C58" s="64" t="s">
        <v>145</v>
      </c>
      <c r="D58" s="85">
        <f t="shared" si="0"/>
        <v>4.6440000000000001</v>
      </c>
      <c r="E58" s="85">
        <f t="shared" si="0"/>
        <v>0.9</v>
      </c>
      <c r="F58" s="85">
        <f t="shared" si="0"/>
        <v>0.9</v>
      </c>
      <c r="G58" s="85">
        <f t="shared" si="0"/>
        <v>0.9</v>
      </c>
      <c r="H58" s="85">
        <f t="shared" si="0"/>
        <v>0.9</v>
      </c>
    </row>
    <row r="59" spans="1:8" x14ac:dyDescent="0.25">
      <c r="B59" s="123"/>
      <c r="C59" s="64" t="s">
        <v>146</v>
      </c>
      <c r="D59" s="85">
        <f t="shared" si="0"/>
        <v>4.6440000000000001</v>
      </c>
      <c r="E59" s="85">
        <f t="shared" si="0"/>
        <v>0.9</v>
      </c>
      <c r="F59" s="85">
        <f t="shared" si="0"/>
        <v>0.9</v>
      </c>
      <c r="G59" s="85">
        <f t="shared" si="0"/>
        <v>0.9</v>
      </c>
      <c r="H59" s="85">
        <f t="shared" si="0"/>
        <v>0.9</v>
      </c>
    </row>
    <row r="60" spans="1:8" x14ac:dyDescent="0.25">
      <c r="B60" s="123"/>
      <c r="C60" s="64" t="s">
        <v>147</v>
      </c>
      <c r="D60" s="85">
        <f t="shared" si="0"/>
        <v>0.9</v>
      </c>
      <c r="E60" s="85">
        <f t="shared" si="0"/>
        <v>0.9</v>
      </c>
      <c r="F60" s="85">
        <f t="shared" si="0"/>
        <v>0.9</v>
      </c>
      <c r="G60" s="85">
        <f t="shared" si="0"/>
        <v>0.9</v>
      </c>
      <c r="H60" s="85">
        <f t="shared" si="0"/>
        <v>0.9</v>
      </c>
    </row>
    <row r="61" spans="1:8" x14ac:dyDescent="0.25">
      <c r="B61" s="122" t="s">
        <v>77</v>
      </c>
      <c r="C61" s="64" t="s">
        <v>145</v>
      </c>
      <c r="D61" s="85">
        <f t="shared" si="0"/>
        <v>0.9</v>
      </c>
      <c r="E61" s="85">
        <f t="shared" si="0"/>
        <v>4.6440000000000001</v>
      </c>
      <c r="F61" s="85">
        <f t="shared" si="0"/>
        <v>0.9</v>
      </c>
      <c r="G61" s="85">
        <f t="shared" si="0"/>
        <v>0.9</v>
      </c>
      <c r="H61" s="85">
        <f t="shared" si="0"/>
        <v>0.9</v>
      </c>
    </row>
    <row r="62" spans="1:8" x14ac:dyDescent="0.25">
      <c r="B62" s="123"/>
      <c r="C62" s="64" t="s">
        <v>146</v>
      </c>
      <c r="D62" s="85">
        <f t="shared" si="0"/>
        <v>0.9</v>
      </c>
      <c r="E62" s="85">
        <f t="shared" si="0"/>
        <v>4.6440000000000001</v>
      </c>
      <c r="F62" s="85">
        <f t="shared" si="0"/>
        <v>0.9</v>
      </c>
      <c r="G62" s="85">
        <f t="shared" si="0"/>
        <v>0.9</v>
      </c>
      <c r="H62" s="85">
        <f t="shared" si="0"/>
        <v>0.9</v>
      </c>
    </row>
    <row r="63" spans="1:8" x14ac:dyDescent="0.25">
      <c r="B63" s="123"/>
      <c r="C63" s="64" t="s">
        <v>147</v>
      </c>
      <c r="D63" s="85">
        <f t="shared" si="0"/>
        <v>0.9</v>
      </c>
      <c r="E63" s="85">
        <f t="shared" si="0"/>
        <v>0.9</v>
      </c>
      <c r="F63" s="85">
        <f t="shared" si="0"/>
        <v>0.9</v>
      </c>
      <c r="G63" s="85">
        <f t="shared" si="0"/>
        <v>0.9</v>
      </c>
      <c r="H63" s="85">
        <f t="shared" si="0"/>
        <v>0.9</v>
      </c>
    </row>
    <row r="64" spans="1:8" x14ac:dyDescent="0.25">
      <c r="B64" s="122" t="s">
        <v>78</v>
      </c>
      <c r="C64" s="64" t="s">
        <v>145</v>
      </c>
      <c r="D64" s="85">
        <f t="shared" si="0"/>
        <v>0.9</v>
      </c>
      <c r="E64" s="85">
        <f t="shared" si="0"/>
        <v>0.9</v>
      </c>
      <c r="F64" s="85">
        <f t="shared" si="0"/>
        <v>1.6380000000000001</v>
      </c>
      <c r="G64" s="85">
        <f t="shared" si="0"/>
        <v>0.9</v>
      </c>
      <c r="H64" s="85">
        <f t="shared" si="0"/>
        <v>0.9</v>
      </c>
    </row>
    <row r="65" spans="1:8" x14ac:dyDescent="0.25">
      <c r="B65" s="123"/>
      <c r="C65" s="64" t="s">
        <v>146</v>
      </c>
      <c r="D65" s="85">
        <f t="shared" ref="D65:H74" si="1">D12*0.9</f>
        <v>0.9</v>
      </c>
      <c r="E65" s="85">
        <f t="shared" si="1"/>
        <v>0.9</v>
      </c>
      <c r="F65" s="85">
        <f t="shared" si="1"/>
        <v>1.6380000000000001</v>
      </c>
      <c r="G65" s="85">
        <f t="shared" si="1"/>
        <v>0.9</v>
      </c>
      <c r="H65" s="85">
        <f t="shared" si="1"/>
        <v>0.9</v>
      </c>
    </row>
    <row r="66" spans="1:8" x14ac:dyDescent="0.25">
      <c r="B66" s="123"/>
      <c r="C66" s="64" t="s">
        <v>147</v>
      </c>
      <c r="D66" s="85">
        <f t="shared" si="1"/>
        <v>0.9</v>
      </c>
      <c r="E66" s="85">
        <f t="shared" si="1"/>
        <v>0.9</v>
      </c>
      <c r="F66" s="85">
        <f t="shared" si="1"/>
        <v>0.9</v>
      </c>
      <c r="G66" s="85">
        <f t="shared" si="1"/>
        <v>0.9</v>
      </c>
      <c r="H66" s="85">
        <f t="shared" si="1"/>
        <v>0.9</v>
      </c>
    </row>
    <row r="67" spans="1:8" x14ac:dyDescent="0.25">
      <c r="B67" s="122" t="s">
        <v>79</v>
      </c>
      <c r="C67" s="64" t="s">
        <v>145</v>
      </c>
      <c r="D67" s="85">
        <f t="shared" si="1"/>
        <v>0.9</v>
      </c>
      <c r="E67" s="85">
        <f t="shared" si="1"/>
        <v>0.9</v>
      </c>
      <c r="F67" s="85">
        <f t="shared" si="1"/>
        <v>0.9</v>
      </c>
      <c r="G67" s="85">
        <f t="shared" si="1"/>
        <v>1.6380000000000001</v>
      </c>
      <c r="H67" s="85">
        <f t="shared" si="1"/>
        <v>0.9</v>
      </c>
    </row>
    <row r="68" spans="1:8" x14ac:dyDescent="0.25">
      <c r="B68" s="123"/>
      <c r="C68" s="64" t="s">
        <v>146</v>
      </c>
      <c r="D68" s="85">
        <f t="shared" si="1"/>
        <v>0.9</v>
      </c>
      <c r="E68" s="85">
        <f t="shared" si="1"/>
        <v>0.9</v>
      </c>
      <c r="F68" s="85">
        <f t="shared" si="1"/>
        <v>0.9</v>
      </c>
      <c r="G68" s="85">
        <f t="shared" si="1"/>
        <v>1.6380000000000001</v>
      </c>
      <c r="H68" s="85">
        <f t="shared" si="1"/>
        <v>0.9</v>
      </c>
    </row>
    <row r="69" spans="1:8" x14ac:dyDescent="0.25">
      <c r="B69" s="123"/>
      <c r="C69" s="64" t="s">
        <v>147</v>
      </c>
      <c r="D69" s="85">
        <f t="shared" si="1"/>
        <v>0.9</v>
      </c>
      <c r="E69" s="85">
        <f t="shared" si="1"/>
        <v>0.9</v>
      </c>
      <c r="F69" s="85">
        <f t="shared" si="1"/>
        <v>0.9</v>
      </c>
      <c r="G69" s="85">
        <f t="shared" si="1"/>
        <v>0.9</v>
      </c>
      <c r="H69" s="85">
        <f t="shared" si="1"/>
        <v>0.9</v>
      </c>
    </row>
    <row r="70" spans="1:8" ht="13" customHeight="1" x14ac:dyDescent="0.25">
      <c r="B70" s="101" t="s">
        <v>150</v>
      </c>
      <c r="C70" s="64" t="s">
        <v>147</v>
      </c>
      <c r="D70" s="85">
        <f t="shared" si="1"/>
        <v>0.94500000000000006</v>
      </c>
      <c r="E70" s="85">
        <f t="shared" si="1"/>
        <v>0.94500000000000006</v>
      </c>
      <c r="F70" s="85">
        <f t="shared" si="1"/>
        <v>0.94500000000000006</v>
      </c>
      <c r="G70" s="85">
        <f t="shared" si="1"/>
        <v>0.94500000000000006</v>
      </c>
      <c r="H70" s="85">
        <f t="shared" si="1"/>
        <v>0.9</v>
      </c>
    </row>
    <row r="71" spans="1:8" x14ac:dyDescent="0.25">
      <c r="D71" s="83"/>
      <c r="E71" s="83"/>
      <c r="F71" s="83"/>
      <c r="G71" s="83"/>
      <c r="H71" s="83"/>
    </row>
    <row r="72" spans="1:8" ht="13" customHeight="1" x14ac:dyDescent="0.3">
      <c r="A72" s="54" t="s">
        <v>237</v>
      </c>
      <c r="B72" s="122" t="s">
        <v>90</v>
      </c>
      <c r="C72" s="64" t="s">
        <v>145</v>
      </c>
      <c r="D72" s="85">
        <f t="shared" ref="D72:H81" si="2">D19*0.9</f>
        <v>0.9</v>
      </c>
      <c r="E72" s="85">
        <f t="shared" si="2"/>
        <v>0.9</v>
      </c>
      <c r="F72" s="85">
        <f t="shared" si="2"/>
        <v>0.88200000000000001</v>
      </c>
      <c r="G72" s="85">
        <f t="shared" si="2"/>
        <v>0.88200000000000001</v>
      </c>
      <c r="H72" s="85">
        <f t="shared" si="2"/>
        <v>0.9</v>
      </c>
    </row>
    <row r="73" spans="1:8" x14ac:dyDescent="0.25">
      <c r="B73" s="123"/>
      <c r="C73" s="64" t="s">
        <v>146</v>
      </c>
      <c r="D73" s="85">
        <f t="shared" si="2"/>
        <v>0.9</v>
      </c>
      <c r="E73" s="85">
        <f t="shared" si="2"/>
        <v>0.9</v>
      </c>
      <c r="F73" s="85">
        <f t="shared" si="2"/>
        <v>0.88200000000000001</v>
      </c>
      <c r="G73" s="85">
        <f t="shared" si="2"/>
        <v>0.88200000000000001</v>
      </c>
      <c r="H73" s="85">
        <f t="shared" si="2"/>
        <v>0.9</v>
      </c>
    </row>
    <row r="74" spans="1:8" x14ac:dyDescent="0.25">
      <c r="B74" s="123"/>
      <c r="C74" s="64" t="s">
        <v>147</v>
      </c>
      <c r="D74" s="85">
        <f t="shared" si="2"/>
        <v>0.9</v>
      </c>
      <c r="E74" s="85">
        <f t="shared" si="2"/>
        <v>0.9</v>
      </c>
      <c r="F74" s="85">
        <f t="shared" si="2"/>
        <v>0.89100000000000001</v>
      </c>
      <c r="G74" s="85">
        <f t="shared" si="2"/>
        <v>0.89100000000000001</v>
      </c>
      <c r="H74" s="85">
        <f t="shared" si="2"/>
        <v>0.9</v>
      </c>
    </row>
    <row r="75" spans="1:8" x14ac:dyDescent="0.25">
      <c r="B75" s="122" t="s">
        <v>67</v>
      </c>
      <c r="C75" s="64" t="s">
        <v>145</v>
      </c>
      <c r="D75" s="85">
        <f t="shared" si="2"/>
        <v>0.9</v>
      </c>
      <c r="E75" s="85">
        <f t="shared" si="2"/>
        <v>0.9</v>
      </c>
      <c r="F75" s="85">
        <f t="shared" si="2"/>
        <v>0.9</v>
      </c>
      <c r="G75" s="85">
        <f t="shared" si="2"/>
        <v>0.9</v>
      </c>
      <c r="H75" s="85">
        <f t="shared" si="2"/>
        <v>0.9</v>
      </c>
    </row>
    <row r="76" spans="1:8" x14ac:dyDescent="0.25">
      <c r="B76" s="123"/>
      <c r="C76" s="64" t="s">
        <v>146</v>
      </c>
      <c r="D76" s="85">
        <f t="shared" si="2"/>
        <v>0.9</v>
      </c>
      <c r="E76" s="85">
        <f t="shared" si="2"/>
        <v>0.9</v>
      </c>
      <c r="F76" s="85">
        <f t="shared" si="2"/>
        <v>0.9</v>
      </c>
      <c r="G76" s="85">
        <f t="shared" si="2"/>
        <v>0.9</v>
      </c>
      <c r="H76" s="85">
        <f t="shared" si="2"/>
        <v>0.9</v>
      </c>
    </row>
    <row r="77" spans="1:8" x14ac:dyDescent="0.25">
      <c r="B77" s="123"/>
      <c r="C77" s="64" t="s">
        <v>147</v>
      </c>
      <c r="D77" s="85">
        <f t="shared" si="2"/>
        <v>0.9</v>
      </c>
      <c r="E77" s="85">
        <f t="shared" si="2"/>
        <v>0.9</v>
      </c>
      <c r="F77" s="85">
        <f t="shared" si="2"/>
        <v>0.89100000000000001</v>
      </c>
      <c r="G77" s="85">
        <f t="shared" si="2"/>
        <v>0.89100000000000001</v>
      </c>
      <c r="H77" s="85">
        <f t="shared" si="2"/>
        <v>0.9</v>
      </c>
    </row>
    <row r="78" spans="1:8" x14ac:dyDescent="0.25">
      <c r="B78" s="122" t="s">
        <v>77</v>
      </c>
      <c r="C78" s="64" t="s">
        <v>145</v>
      </c>
      <c r="D78" s="85">
        <f t="shared" si="2"/>
        <v>0.9</v>
      </c>
      <c r="E78" s="85">
        <f t="shared" si="2"/>
        <v>0.9</v>
      </c>
      <c r="F78" s="85">
        <f t="shared" si="2"/>
        <v>0.9</v>
      </c>
      <c r="G78" s="85">
        <f t="shared" si="2"/>
        <v>0.9</v>
      </c>
      <c r="H78" s="85">
        <f t="shared" si="2"/>
        <v>0.9</v>
      </c>
    </row>
    <row r="79" spans="1:8" x14ac:dyDescent="0.25">
      <c r="B79" s="123"/>
      <c r="C79" s="64" t="s">
        <v>146</v>
      </c>
      <c r="D79" s="85">
        <f t="shared" si="2"/>
        <v>0.9</v>
      </c>
      <c r="E79" s="85">
        <f t="shared" si="2"/>
        <v>0.9</v>
      </c>
      <c r="F79" s="85">
        <f t="shared" si="2"/>
        <v>0.9</v>
      </c>
      <c r="G79" s="85">
        <f t="shared" si="2"/>
        <v>0.9</v>
      </c>
      <c r="H79" s="85">
        <f t="shared" si="2"/>
        <v>0.9</v>
      </c>
    </row>
    <row r="80" spans="1:8" x14ac:dyDescent="0.25">
      <c r="B80" s="123"/>
      <c r="C80" s="64" t="s">
        <v>147</v>
      </c>
      <c r="D80" s="85">
        <f t="shared" si="2"/>
        <v>0.9</v>
      </c>
      <c r="E80" s="85">
        <f t="shared" si="2"/>
        <v>0.9</v>
      </c>
      <c r="F80" s="85">
        <f t="shared" si="2"/>
        <v>0.89100000000000001</v>
      </c>
      <c r="G80" s="85">
        <f t="shared" si="2"/>
        <v>0.89100000000000001</v>
      </c>
      <c r="H80" s="85">
        <f t="shared" si="2"/>
        <v>0.9</v>
      </c>
    </row>
    <row r="81" spans="1:8" x14ac:dyDescent="0.25">
      <c r="B81" s="122" t="s">
        <v>78</v>
      </c>
      <c r="C81" s="64" t="s">
        <v>145</v>
      </c>
      <c r="D81" s="85">
        <f t="shared" si="2"/>
        <v>0.9</v>
      </c>
      <c r="E81" s="85">
        <f t="shared" si="2"/>
        <v>0.9</v>
      </c>
      <c r="F81" s="85">
        <f t="shared" si="2"/>
        <v>0.70200000000000007</v>
      </c>
      <c r="G81" s="85">
        <f t="shared" si="2"/>
        <v>0.9</v>
      </c>
      <c r="H81" s="85">
        <f t="shared" si="2"/>
        <v>0.9</v>
      </c>
    </row>
    <row r="82" spans="1:8" x14ac:dyDescent="0.25">
      <c r="B82" s="123"/>
      <c r="C82" s="64" t="s">
        <v>146</v>
      </c>
      <c r="D82" s="85">
        <f t="shared" ref="D82:H91" si="3">D29*0.9</f>
        <v>0.9</v>
      </c>
      <c r="E82" s="85">
        <f t="shared" si="3"/>
        <v>0.9</v>
      </c>
      <c r="F82" s="85">
        <f t="shared" si="3"/>
        <v>0.70200000000000007</v>
      </c>
      <c r="G82" s="85">
        <f t="shared" si="3"/>
        <v>0.9</v>
      </c>
      <c r="H82" s="85">
        <f t="shared" si="3"/>
        <v>0.9</v>
      </c>
    </row>
    <row r="83" spans="1:8" x14ac:dyDescent="0.25">
      <c r="B83" s="123"/>
      <c r="C83" s="64" t="s">
        <v>147</v>
      </c>
      <c r="D83" s="85">
        <f t="shared" si="3"/>
        <v>0.9</v>
      </c>
      <c r="E83" s="85">
        <f t="shared" si="3"/>
        <v>0.9</v>
      </c>
      <c r="F83" s="85">
        <f t="shared" si="3"/>
        <v>0.89100000000000001</v>
      </c>
      <c r="G83" s="85">
        <f t="shared" si="3"/>
        <v>0.89100000000000001</v>
      </c>
      <c r="H83" s="85">
        <f t="shared" si="3"/>
        <v>0.9</v>
      </c>
    </row>
    <row r="84" spans="1:8" x14ac:dyDescent="0.25">
      <c r="B84" s="122" t="s">
        <v>79</v>
      </c>
      <c r="C84" s="64" t="s">
        <v>145</v>
      </c>
      <c r="D84" s="85">
        <f t="shared" si="3"/>
        <v>0.9</v>
      </c>
      <c r="E84" s="85">
        <f t="shared" si="3"/>
        <v>0.9</v>
      </c>
      <c r="F84" s="85">
        <f t="shared" si="3"/>
        <v>0.9</v>
      </c>
      <c r="G84" s="85">
        <f t="shared" si="3"/>
        <v>0.70200000000000007</v>
      </c>
      <c r="H84" s="85">
        <f t="shared" si="3"/>
        <v>0.9</v>
      </c>
    </row>
    <row r="85" spans="1:8" x14ac:dyDescent="0.25">
      <c r="B85" s="123"/>
      <c r="C85" s="64" t="s">
        <v>146</v>
      </c>
      <c r="D85" s="85">
        <f t="shared" si="3"/>
        <v>0.9</v>
      </c>
      <c r="E85" s="85">
        <f t="shared" si="3"/>
        <v>0.9</v>
      </c>
      <c r="F85" s="85">
        <f t="shared" si="3"/>
        <v>0.9</v>
      </c>
      <c r="G85" s="85">
        <f t="shared" si="3"/>
        <v>0.70200000000000007</v>
      </c>
      <c r="H85" s="85">
        <f t="shared" si="3"/>
        <v>0.9</v>
      </c>
    </row>
    <row r="86" spans="1:8" x14ac:dyDescent="0.25">
      <c r="B86" s="123"/>
      <c r="C86" s="64" t="s">
        <v>147</v>
      </c>
      <c r="D86" s="85">
        <f t="shared" si="3"/>
        <v>0.9</v>
      </c>
      <c r="E86" s="85">
        <f t="shared" si="3"/>
        <v>0.9</v>
      </c>
      <c r="F86" s="85">
        <f t="shared" si="3"/>
        <v>0.9</v>
      </c>
      <c r="G86" s="85">
        <f t="shared" si="3"/>
        <v>0.89100000000000001</v>
      </c>
      <c r="H86" s="85">
        <f t="shared" si="3"/>
        <v>0.9</v>
      </c>
    </row>
    <row r="87" spans="1:8" ht="13" customHeight="1" x14ac:dyDescent="0.25">
      <c r="B87" s="101" t="s">
        <v>150</v>
      </c>
      <c r="C87" s="64" t="s">
        <v>147</v>
      </c>
      <c r="D87" s="85">
        <f t="shared" si="3"/>
        <v>0.9</v>
      </c>
      <c r="E87" s="85">
        <f t="shared" si="3"/>
        <v>0.9</v>
      </c>
      <c r="F87" s="85">
        <f t="shared" si="3"/>
        <v>0.85499999999999998</v>
      </c>
      <c r="G87" s="85">
        <f t="shared" si="3"/>
        <v>0.85499999999999998</v>
      </c>
      <c r="H87" s="85">
        <f t="shared" si="3"/>
        <v>0.9</v>
      </c>
    </row>
    <row r="88" spans="1:8" x14ac:dyDescent="0.25">
      <c r="D88" s="83"/>
      <c r="E88" s="83"/>
      <c r="F88" s="83"/>
      <c r="G88" s="83"/>
      <c r="H88" s="83"/>
    </row>
    <row r="89" spans="1:8" ht="13" customHeight="1" x14ac:dyDescent="0.3">
      <c r="A89" s="56" t="s">
        <v>238</v>
      </c>
      <c r="B89" s="122" t="s">
        <v>90</v>
      </c>
      <c r="C89" s="64" t="s">
        <v>145</v>
      </c>
      <c r="D89" s="85">
        <f t="shared" ref="D89:H98" si="4">D36*0.9</f>
        <v>0.9</v>
      </c>
      <c r="E89" s="85">
        <f t="shared" si="4"/>
        <v>0.9</v>
      </c>
      <c r="F89" s="85">
        <f t="shared" si="4"/>
        <v>0.9</v>
      </c>
      <c r="G89" s="85">
        <f t="shared" si="4"/>
        <v>0.9</v>
      </c>
      <c r="H89" s="85">
        <f t="shared" si="4"/>
        <v>0.9</v>
      </c>
    </row>
    <row r="90" spans="1:8" x14ac:dyDescent="0.25">
      <c r="B90" s="123"/>
      <c r="C90" s="64" t="s">
        <v>146</v>
      </c>
      <c r="D90" s="85">
        <f t="shared" si="4"/>
        <v>0.9</v>
      </c>
      <c r="E90" s="85">
        <f t="shared" si="4"/>
        <v>0.9</v>
      </c>
      <c r="F90" s="85">
        <f t="shared" si="4"/>
        <v>0.9</v>
      </c>
      <c r="G90" s="85">
        <f t="shared" si="4"/>
        <v>0.9</v>
      </c>
      <c r="H90" s="85">
        <f t="shared" si="4"/>
        <v>0.9</v>
      </c>
    </row>
    <row r="91" spans="1:8" x14ac:dyDescent="0.25">
      <c r="B91" s="123"/>
      <c r="C91" s="64" t="s">
        <v>147</v>
      </c>
      <c r="D91" s="85">
        <f t="shared" si="4"/>
        <v>0.9</v>
      </c>
      <c r="E91" s="85">
        <f t="shared" si="4"/>
        <v>0.9</v>
      </c>
      <c r="F91" s="85">
        <f t="shared" si="4"/>
        <v>0.9</v>
      </c>
      <c r="G91" s="85">
        <f t="shared" si="4"/>
        <v>0.9</v>
      </c>
      <c r="H91" s="85">
        <f t="shared" si="4"/>
        <v>0.9</v>
      </c>
    </row>
    <row r="92" spans="1:8" x14ac:dyDescent="0.25">
      <c r="B92" s="122" t="s">
        <v>67</v>
      </c>
      <c r="C92" s="64" t="s">
        <v>145</v>
      </c>
      <c r="D92" s="85">
        <f t="shared" si="4"/>
        <v>0.9</v>
      </c>
      <c r="E92" s="85">
        <f t="shared" si="4"/>
        <v>0.9</v>
      </c>
      <c r="F92" s="85">
        <f t="shared" si="4"/>
        <v>0.9</v>
      </c>
      <c r="G92" s="85">
        <f t="shared" si="4"/>
        <v>0.9</v>
      </c>
      <c r="H92" s="85">
        <f t="shared" si="4"/>
        <v>0.9</v>
      </c>
    </row>
    <row r="93" spans="1:8" x14ac:dyDescent="0.25">
      <c r="B93" s="123"/>
      <c r="C93" s="64" t="s">
        <v>146</v>
      </c>
      <c r="D93" s="85">
        <f t="shared" si="4"/>
        <v>0.9</v>
      </c>
      <c r="E93" s="85">
        <f t="shared" si="4"/>
        <v>0.9</v>
      </c>
      <c r="F93" s="85">
        <f t="shared" si="4"/>
        <v>0.9</v>
      </c>
      <c r="G93" s="85">
        <f t="shared" si="4"/>
        <v>0.9</v>
      </c>
      <c r="H93" s="85">
        <f t="shared" si="4"/>
        <v>0.9</v>
      </c>
    </row>
    <row r="94" spans="1:8" x14ac:dyDescent="0.25">
      <c r="B94" s="123"/>
      <c r="C94" s="64" t="s">
        <v>147</v>
      </c>
      <c r="D94" s="85">
        <f t="shared" si="4"/>
        <v>0.9</v>
      </c>
      <c r="E94" s="85">
        <f t="shared" si="4"/>
        <v>0.9</v>
      </c>
      <c r="F94" s="85">
        <f t="shared" si="4"/>
        <v>0.9</v>
      </c>
      <c r="G94" s="85">
        <f t="shared" si="4"/>
        <v>0.9</v>
      </c>
      <c r="H94" s="85">
        <f t="shared" si="4"/>
        <v>0.9</v>
      </c>
    </row>
    <row r="95" spans="1:8" x14ac:dyDescent="0.25">
      <c r="B95" s="122" t="s">
        <v>77</v>
      </c>
      <c r="C95" s="64" t="s">
        <v>145</v>
      </c>
      <c r="D95" s="85">
        <f t="shared" si="4"/>
        <v>0.9</v>
      </c>
      <c r="E95" s="85">
        <f t="shared" si="4"/>
        <v>0.9</v>
      </c>
      <c r="F95" s="85">
        <f t="shared" si="4"/>
        <v>0.9</v>
      </c>
      <c r="G95" s="85">
        <f t="shared" si="4"/>
        <v>0.9</v>
      </c>
      <c r="H95" s="85">
        <f t="shared" si="4"/>
        <v>0.9</v>
      </c>
    </row>
    <row r="96" spans="1:8" x14ac:dyDescent="0.25">
      <c r="B96" s="123"/>
      <c r="C96" s="64" t="s">
        <v>146</v>
      </c>
      <c r="D96" s="85">
        <f t="shared" si="4"/>
        <v>0.9</v>
      </c>
      <c r="E96" s="85">
        <f t="shared" si="4"/>
        <v>0.9</v>
      </c>
      <c r="F96" s="85">
        <f t="shared" si="4"/>
        <v>0.9</v>
      </c>
      <c r="G96" s="85">
        <f t="shared" si="4"/>
        <v>0.9</v>
      </c>
      <c r="H96" s="85">
        <f t="shared" si="4"/>
        <v>0.9</v>
      </c>
    </row>
    <row r="97" spans="1:8" x14ac:dyDescent="0.25">
      <c r="B97" s="123"/>
      <c r="C97" s="64" t="s">
        <v>147</v>
      </c>
      <c r="D97" s="85">
        <f t="shared" si="4"/>
        <v>0.9</v>
      </c>
      <c r="E97" s="85">
        <f t="shared" si="4"/>
        <v>0.9</v>
      </c>
      <c r="F97" s="85">
        <f t="shared" si="4"/>
        <v>0.9</v>
      </c>
      <c r="G97" s="85">
        <f t="shared" si="4"/>
        <v>0.9</v>
      </c>
      <c r="H97" s="85">
        <f t="shared" si="4"/>
        <v>0.9</v>
      </c>
    </row>
    <row r="98" spans="1:8" x14ac:dyDescent="0.25">
      <c r="B98" s="122" t="s">
        <v>78</v>
      </c>
      <c r="C98" s="64" t="s">
        <v>145</v>
      </c>
      <c r="D98" s="85">
        <f t="shared" si="4"/>
        <v>0.9</v>
      </c>
      <c r="E98" s="85">
        <f t="shared" si="4"/>
        <v>0.9</v>
      </c>
      <c r="F98" s="85">
        <f t="shared" si="4"/>
        <v>1.6380000000000001</v>
      </c>
      <c r="G98" s="85">
        <f t="shared" si="4"/>
        <v>0.9</v>
      </c>
      <c r="H98" s="85">
        <f t="shared" si="4"/>
        <v>0.9</v>
      </c>
    </row>
    <row r="99" spans="1:8" x14ac:dyDescent="0.25">
      <c r="B99" s="123"/>
      <c r="C99" s="64" t="s">
        <v>146</v>
      </c>
      <c r="D99" s="85">
        <f t="shared" ref="D99:H108" si="5">D46*0.9</f>
        <v>0.9</v>
      </c>
      <c r="E99" s="85">
        <f t="shared" si="5"/>
        <v>0.9</v>
      </c>
      <c r="F99" s="85">
        <f t="shared" si="5"/>
        <v>1.6380000000000001</v>
      </c>
      <c r="G99" s="85">
        <f t="shared" si="5"/>
        <v>0.9</v>
      </c>
      <c r="H99" s="85">
        <f t="shared" si="5"/>
        <v>0.9</v>
      </c>
    </row>
    <row r="100" spans="1:8" x14ac:dyDescent="0.25">
      <c r="B100" s="123"/>
      <c r="C100" s="64" t="s">
        <v>147</v>
      </c>
      <c r="D100" s="85">
        <f t="shared" si="5"/>
        <v>0.9</v>
      </c>
      <c r="E100" s="85">
        <f t="shared" si="5"/>
        <v>0.9</v>
      </c>
      <c r="F100" s="85">
        <f t="shared" si="5"/>
        <v>0.9</v>
      </c>
      <c r="G100" s="85">
        <f t="shared" si="5"/>
        <v>0.9</v>
      </c>
      <c r="H100" s="85">
        <f t="shared" si="5"/>
        <v>0.9</v>
      </c>
    </row>
    <row r="101" spans="1:8" x14ac:dyDescent="0.25">
      <c r="B101" s="122" t="s">
        <v>79</v>
      </c>
      <c r="C101" s="64" t="s">
        <v>145</v>
      </c>
      <c r="D101" s="85">
        <f t="shared" si="5"/>
        <v>0.9</v>
      </c>
      <c r="E101" s="85">
        <f t="shared" si="5"/>
        <v>0.9</v>
      </c>
      <c r="F101" s="85">
        <f t="shared" si="5"/>
        <v>0.9</v>
      </c>
      <c r="G101" s="85">
        <f t="shared" si="5"/>
        <v>1.6380000000000001</v>
      </c>
      <c r="H101" s="85">
        <f t="shared" si="5"/>
        <v>0.9</v>
      </c>
    </row>
    <row r="102" spans="1:8" x14ac:dyDescent="0.25">
      <c r="B102" s="123"/>
      <c r="C102" s="64" t="s">
        <v>146</v>
      </c>
      <c r="D102" s="85">
        <f t="shared" si="5"/>
        <v>0.9</v>
      </c>
      <c r="E102" s="85">
        <f t="shared" si="5"/>
        <v>0.9</v>
      </c>
      <c r="F102" s="85">
        <f t="shared" si="5"/>
        <v>0.9</v>
      </c>
      <c r="G102" s="85">
        <f t="shared" si="5"/>
        <v>1.6380000000000001</v>
      </c>
      <c r="H102" s="85">
        <f t="shared" si="5"/>
        <v>0.9</v>
      </c>
    </row>
    <row r="103" spans="1:8" x14ac:dyDescent="0.25">
      <c r="B103" s="123"/>
      <c r="C103" s="64" t="s">
        <v>147</v>
      </c>
      <c r="D103" s="85">
        <f t="shared" si="5"/>
        <v>0.9</v>
      </c>
      <c r="E103" s="85">
        <f t="shared" si="5"/>
        <v>0.9</v>
      </c>
      <c r="F103" s="85">
        <f t="shared" si="5"/>
        <v>0.9</v>
      </c>
      <c r="G103" s="85">
        <f t="shared" si="5"/>
        <v>0.9</v>
      </c>
      <c r="H103" s="85">
        <f t="shared" si="5"/>
        <v>0.9</v>
      </c>
    </row>
    <row r="104" spans="1:8" ht="13" customHeight="1" x14ac:dyDescent="0.25">
      <c r="B104" s="101" t="s">
        <v>150</v>
      </c>
      <c r="C104" s="64" t="s">
        <v>147</v>
      </c>
      <c r="D104" s="85">
        <f t="shared" si="5"/>
        <v>0.94500000000000006</v>
      </c>
      <c r="E104" s="85">
        <f t="shared" si="5"/>
        <v>0.94500000000000006</v>
      </c>
      <c r="F104" s="85">
        <f t="shared" si="5"/>
        <v>0.94500000000000006</v>
      </c>
      <c r="G104" s="85">
        <f t="shared" si="5"/>
        <v>0.94500000000000006</v>
      </c>
      <c r="H104" s="85">
        <f t="shared" si="5"/>
        <v>0.9</v>
      </c>
    </row>
    <row r="106" spans="1:8" ht="13" customHeight="1" x14ac:dyDescent="0.3">
      <c r="A106" s="88" t="s">
        <v>239</v>
      </c>
      <c r="B106" s="88"/>
      <c r="C106" s="88"/>
      <c r="D106" s="88"/>
      <c r="E106" s="88"/>
      <c r="F106" s="88"/>
      <c r="G106" s="88"/>
      <c r="H106" s="88"/>
    </row>
    <row r="107" spans="1:8" ht="13" customHeight="1" x14ac:dyDescent="0.3">
      <c r="A107" s="54" t="s">
        <v>231</v>
      </c>
      <c r="B107" s="54" t="s">
        <v>144</v>
      </c>
      <c r="C107" s="54" t="s">
        <v>159</v>
      </c>
      <c r="D107" s="54" t="s">
        <v>67</v>
      </c>
      <c r="E107" s="54" t="s">
        <v>77</v>
      </c>
      <c r="F107" s="54" t="s">
        <v>78</v>
      </c>
      <c r="G107" s="54" t="s">
        <v>79</v>
      </c>
      <c r="H107" s="54" t="s">
        <v>80</v>
      </c>
    </row>
    <row r="108" spans="1:8" ht="13" customHeight="1" x14ac:dyDescent="0.3">
      <c r="A108" s="54" t="s">
        <v>240</v>
      </c>
      <c r="B108" s="122" t="s">
        <v>90</v>
      </c>
      <c r="C108" s="64" t="s">
        <v>145</v>
      </c>
      <c r="D108" s="85">
        <f t="shared" ref="D108:H117" si="6">D2*1.05</f>
        <v>1.05</v>
      </c>
      <c r="E108" s="85">
        <f t="shared" si="6"/>
        <v>1.05</v>
      </c>
      <c r="F108" s="85">
        <f t="shared" si="6"/>
        <v>1.05</v>
      </c>
      <c r="G108" s="85">
        <f t="shared" si="6"/>
        <v>1.05</v>
      </c>
      <c r="H108" s="85">
        <f t="shared" si="6"/>
        <v>1.05</v>
      </c>
    </row>
    <row r="109" spans="1:8" x14ac:dyDescent="0.25">
      <c r="B109" s="123"/>
      <c r="C109" s="64" t="s">
        <v>146</v>
      </c>
      <c r="D109" s="85">
        <f t="shared" si="6"/>
        <v>1.05</v>
      </c>
      <c r="E109" s="85">
        <f t="shared" si="6"/>
        <v>1.05</v>
      </c>
      <c r="F109" s="85">
        <f t="shared" si="6"/>
        <v>1.05</v>
      </c>
      <c r="G109" s="85">
        <f t="shared" si="6"/>
        <v>1.05</v>
      </c>
      <c r="H109" s="85">
        <f t="shared" si="6"/>
        <v>1.05</v>
      </c>
    </row>
    <row r="110" spans="1:8" x14ac:dyDescent="0.25">
      <c r="B110" s="123"/>
      <c r="C110" s="64" t="s">
        <v>147</v>
      </c>
      <c r="D110" s="85">
        <f t="shared" si="6"/>
        <v>1.05</v>
      </c>
      <c r="E110" s="85">
        <f t="shared" si="6"/>
        <v>1.05</v>
      </c>
      <c r="F110" s="85">
        <f t="shared" si="6"/>
        <v>1.05</v>
      </c>
      <c r="G110" s="85">
        <f t="shared" si="6"/>
        <v>1.05</v>
      </c>
      <c r="H110" s="85">
        <f t="shared" si="6"/>
        <v>1.05</v>
      </c>
    </row>
    <row r="111" spans="1:8" x14ac:dyDescent="0.25">
      <c r="B111" s="122" t="s">
        <v>67</v>
      </c>
      <c r="C111" s="64" t="s">
        <v>145</v>
      </c>
      <c r="D111" s="85">
        <f t="shared" si="6"/>
        <v>5.4180000000000001</v>
      </c>
      <c r="E111" s="85">
        <f t="shared" si="6"/>
        <v>1.05</v>
      </c>
      <c r="F111" s="85">
        <f t="shared" si="6"/>
        <v>1.05</v>
      </c>
      <c r="G111" s="85">
        <f t="shared" si="6"/>
        <v>1.05</v>
      </c>
      <c r="H111" s="85">
        <f t="shared" si="6"/>
        <v>1.05</v>
      </c>
    </row>
    <row r="112" spans="1:8" x14ac:dyDescent="0.25">
      <c r="B112" s="123"/>
      <c r="C112" s="64" t="s">
        <v>146</v>
      </c>
      <c r="D112" s="85">
        <f t="shared" si="6"/>
        <v>5.4180000000000001</v>
      </c>
      <c r="E112" s="85">
        <f t="shared" si="6"/>
        <v>1.05</v>
      </c>
      <c r="F112" s="85">
        <f t="shared" si="6"/>
        <v>1.05</v>
      </c>
      <c r="G112" s="85">
        <f t="shared" si="6"/>
        <v>1.05</v>
      </c>
      <c r="H112" s="85">
        <f t="shared" si="6"/>
        <v>1.05</v>
      </c>
    </row>
    <row r="113" spans="1:8" x14ac:dyDescent="0.25">
      <c r="B113" s="123"/>
      <c r="C113" s="64" t="s">
        <v>147</v>
      </c>
      <c r="D113" s="85">
        <f t="shared" si="6"/>
        <v>1.05</v>
      </c>
      <c r="E113" s="85">
        <f t="shared" si="6"/>
        <v>1.05</v>
      </c>
      <c r="F113" s="85">
        <f t="shared" si="6"/>
        <v>1.05</v>
      </c>
      <c r="G113" s="85">
        <f t="shared" si="6"/>
        <v>1.05</v>
      </c>
      <c r="H113" s="85">
        <f t="shared" si="6"/>
        <v>1.05</v>
      </c>
    </row>
    <row r="114" spans="1:8" x14ac:dyDescent="0.25">
      <c r="B114" s="122" t="s">
        <v>77</v>
      </c>
      <c r="C114" s="64" t="s">
        <v>145</v>
      </c>
      <c r="D114" s="85">
        <f t="shared" si="6"/>
        <v>1.05</v>
      </c>
      <c r="E114" s="85">
        <f t="shared" si="6"/>
        <v>5.4180000000000001</v>
      </c>
      <c r="F114" s="85">
        <f t="shared" si="6"/>
        <v>1.05</v>
      </c>
      <c r="G114" s="85">
        <f t="shared" si="6"/>
        <v>1.05</v>
      </c>
      <c r="H114" s="85">
        <f t="shared" si="6"/>
        <v>1.05</v>
      </c>
    </row>
    <row r="115" spans="1:8" x14ac:dyDescent="0.25">
      <c r="B115" s="123"/>
      <c r="C115" s="64" t="s">
        <v>146</v>
      </c>
      <c r="D115" s="85">
        <f t="shared" si="6"/>
        <v>1.05</v>
      </c>
      <c r="E115" s="85">
        <f t="shared" si="6"/>
        <v>5.4180000000000001</v>
      </c>
      <c r="F115" s="85">
        <f t="shared" si="6"/>
        <v>1.05</v>
      </c>
      <c r="G115" s="85">
        <f t="shared" si="6"/>
        <v>1.05</v>
      </c>
      <c r="H115" s="85">
        <f t="shared" si="6"/>
        <v>1.05</v>
      </c>
    </row>
    <row r="116" spans="1:8" x14ac:dyDescent="0.25">
      <c r="B116" s="123"/>
      <c r="C116" s="64" t="s">
        <v>147</v>
      </c>
      <c r="D116" s="85">
        <f t="shared" si="6"/>
        <v>1.05</v>
      </c>
      <c r="E116" s="85">
        <f t="shared" si="6"/>
        <v>1.05</v>
      </c>
      <c r="F116" s="85">
        <f t="shared" si="6"/>
        <v>1.05</v>
      </c>
      <c r="G116" s="85">
        <f t="shared" si="6"/>
        <v>1.05</v>
      </c>
      <c r="H116" s="85">
        <f t="shared" si="6"/>
        <v>1.05</v>
      </c>
    </row>
    <row r="117" spans="1:8" x14ac:dyDescent="0.25">
      <c r="B117" s="122" t="s">
        <v>78</v>
      </c>
      <c r="C117" s="64" t="s">
        <v>145</v>
      </c>
      <c r="D117" s="85">
        <f t="shared" si="6"/>
        <v>1.05</v>
      </c>
      <c r="E117" s="85">
        <f t="shared" si="6"/>
        <v>1.05</v>
      </c>
      <c r="F117" s="85">
        <f t="shared" si="6"/>
        <v>1.9110000000000003</v>
      </c>
      <c r="G117" s="85">
        <f t="shared" si="6"/>
        <v>1.05</v>
      </c>
      <c r="H117" s="85">
        <f t="shared" si="6"/>
        <v>1.05</v>
      </c>
    </row>
    <row r="118" spans="1:8" x14ac:dyDescent="0.25">
      <c r="B118" s="123"/>
      <c r="C118" s="64" t="s">
        <v>146</v>
      </c>
      <c r="D118" s="85">
        <f t="shared" ref="D118:H127" si="7">D12*1.05</f>
        <v>1.05</v>
      </c>
      <c r="E118" s="85">
        <f t="shared" si="7"/>
        <v>1.05</v>
      </c>
      <c r="F118" s="85">
        <f t="shared" si="7"/>
        <v>1.9110000000000003</v>
      </c>
      <c r="G118" s="85">
        <f t="shared" si="7"/>
        <v>1.05</v>
      </c>
      <c r="H118" s="85">
        <f t="shared" si="7"/>
        <v>1.05</v>
      </c>
    </row>
    <row r="119" spans="1:8" x14ac:dyDescent="0.25">
      <c r="B119" s="123"/>
      <c r="C119" s="64" t="s">
        <v>147</v>
      </c>
      <c r="D119" s="85">
        <f t="shared" si="7"/>
        <v>1.05</v>
      </c>
      <c r="E119" s="85">
        <f t="shared" si="7"/>
        <v>1.05</v>
      </c>
      <c r="F119" s="85">
        <f t="shared" si="7"/>
        <v>1.05</v>
      </c>
      <c r="G119" s="85">
        <f t="shared" si="7"/>
        <v>1.05</v>
      </c>
      <c r="H119" s="85">
        <f t="shared" si="7"/>
        <v>1.05</v>
      </c>
    </row>
    <row r="120" spans="1:8" x14ac:dyDescent="0.25">
      <c r="B120" s="122" t="s">
        <v>79</v>
      </c>
      <c r="C120" s="64" t="s">
        <v>145</v>
      </c>
      <c r="D120" s="85">
        <f t="shared" si="7"/>
        <v>1.05</v>
      </c>
      <c r="E120" s="85">
        <f t="shared" si="7"/>
        <v>1.05</v>
      </c>
      <c r="F120" s="85">
        <f t="shared" si="7"/>
        <v>1.05</v>
      </c>
      <c r="G120" s="85">
        <f t="shared" si="7"/>
        <v>1.9110000000000003</v>
      </c>
      <c r="H120" s="85">
        <f t="shared" si="7"/>
        <v>1.05</v>
      </c>
    </row>
    <row r="121" spans="1:8" x14ac:dyDescent="0.25">
      <c r="B121" s="123"/>
      <c r="C121" s="64" t="s">
        <v>146</v>
      </c>
      <c r="D121" s="85">
        <f t="shared" si="7"/>
        <v>1.05</v>
      </c>
      <c r="E121" s="85">
        <f t="shared" si="7"/>
        <v>1.05</v>
      </c>
      <c r="F121" s="85">
        <f t="shared" si="7"/>
        <v>1.05</v>
      </c>
      <c r="G121" s="85">
        <f t="shared" si="7"/>
        <v>1.9110000000000003</v>
      </c>
      <c r="H121" s="85">
        <f t="shared" si="7"/>
        <v>1.05</v>
      </c>
    </row>
    <row r="122" spans="1:8" x14ac:dyDescent="0.25">
      <c r="B122" s="123"/>
      <c r="C122" s="64" t="s">
        <v>147</v>
      </c>
      <c r="D122" s="85">
        <f t="shared" si="7"/>
        <v>1.05</v>
      </c>
      <c r="E122" s="85">
        <f t="shared" si="7"/>
        <v>1.05</v>
      </c>
      <c r="F122" s="85">
        <f t="shared" si="7"/>
        <v>1.05</v>
      </c>
      <c r="G122" s="85">
        <f t="shared" si="7"/>
        <v>1.05</v>
      </c>
      <c r="H122" s="85">
        <f t="shared" si="7"/>
        <v>1.05</v>
      </c>
    </row>
    <row r="123" spans="1:8" ht="13" customHeight="1" x14ac:dyDescent="0.25">
      <c r="B123" s="101" t="s">
        <v>150</v>
      </c>
      <c r="C123" s="64" t="s">
        <v>147</v>
      </c>
      <c r="D123" s="85">
        <f t="shared" si="7"/>
        <v>1.1025</v>
      </c>
      <c r="E123" s="85">
        <f t="shared" si="7"/>
        <v>1.1025</v>
      </c>
      <c r="F123" s="85">
        <f t="shared" si="7"/>
        <v>1.1025</v>
      </c>
      <c r="G123" s="85">
        <f t="shared" si="7"/>
        <v>1.1025</v>
      </c>
      <c r="H123" s="85">
        <f t="shared" si="7"/>
        <v>1.05</v>
      </c>
    </row>
    <row r="124" spans="1:8" x14ac:dyDescent="0.25">
      <c r="D124" s="83"/>
      <c r="E124" s="83"/>
      <c r="F124" s="83"/>
      <c r="G124" s="83"/>
      <c r="H124" s="83"/>
    </row>
    <row r="125" spans="1:8" ht="13" customHeight="1" x14ac:dyDescent="0.3">
      <c r="A125" s="54" t="s">
        <v>241</v>
      </c>
      <c r="B125" s="122" t="s">
        <v>90</v>
      </c>
      <c r="C125" s="64" t="s">
        <v>145</v>
      </c>
      <c r="D125" s="85">
        <f t="shared" ref="D125:H134" si="8">D19*1.05</f>
        <v>1.05</v>
      </c>
      <c r="E125" s="85">
        <f t="shared" si="8"/>
        <v>1.05</v>
      </c>
      <c r="F125" s="85">
        <f t="shared" si="8"/>
        <v>1.0289999999999999</v>
      </c>
      <c r="G125" s="85">
        <f t="shared" si="8"/>
        <v>1.0289999999999999</v>
      </c>
      <c r="H125" s="85">
        <f t="shared" si="8"/>
        <v>1.05</v>
      </c>
    </row>
    <row r="126" spans="1:8" x14ac:dyDescent="0.25">
      <c r="B126" s="123"/>
      <c r="C126" s="64" t="s">
        <v>146</v>
      </c>
      <c r="D126" s="85">
        <f t="shared" si="8"/>
        <v>1.05</v>
      </c>
      <c r="E126" s="85">
        <f t="shared" si="8"/>
        <v>1.05</v>
      </c>
      <c r="F126" s="85">
        <f t="shared" si="8"/>
        <v>1.0289999999999999</v>
      </c>
      <c r="G126" s="85">
        <f t="shared" si="8"/>
        <v>1.0289999999999999</v>
      </c>
      <c r="H126" s="85">
        <f t="shared" si="8"/>
        <v>1.05</v>
      </c>
    </row>
    <row r="127" spans="1:8" x14ac:dyDescent="0.25">
      <c r="B127" s="123"/>
      <c r="C127" s="64" t="s">
        <v>147</v>
      </c>
      <c r="D127" s="85">
        <f t="shared" si="8"/>
        <v>1.05</v>
      </c>
      <c r="E127" s="85">
        <f t="shared" si="8"/>
        <v>1.05</v>
      </c>
      <c r="F127" s="85">
        <f t="shared" si="8"/>
        <v>1.0395000000000001</v>
      </c>
      <c r="G127" s="85">
        <f t="shared" si="8"/>
        <v>1.0395000000000001</v>
      </c>
      <c r="H127" s="85">
        <f t="shared" si="8"/>
        <v>1.05</v>
      </c>
    </row>
    <row r="128" spans="1:8" x14ac:dyDescent="0.25">
      <c r="B128" s="122" t="s">
        <v>67</v>
      </c>
      <c r="C128" s="64" t="s">
        <v>145</v>
      </c>
      <c r="D128" s="85">
        <f t="shared" si="8"/>
        <v>1.05</v>
      </c>
      <c r="E128" s="85">
        <f t="shared" si="8"/>
        <v>1.05</v>
      </c>
      <c r="F128" s="85">
        <f t="shared" si="8"/>
        <v>1.05</v>
      </c>
      <c r="G128" s="85">
        <f t="shared" si="8"/>
        <v>1.05</v>
      </c>
      <c r="H128" s="85">
        <f t="shared" si="8"/>
        <v>1.05</v>
      </c>
    </row>
    <row r="129" spans="1:8" x14ac:dyDescent="0.25">
      <c r="B129" s="123"/>
      <c r="C129" s="64" t="s">
        <v>146</v>
      </c>
      <c r="D129" s="85">
        <f t="shared" si="8"/>
        <v>1.05</v>
      </c>
      <c r="E129" s="85">
        <f t="shared" si="8"/>
        <v>1.05</v>
      </c>
      <c r="F129" s="85">
        <f t="shared" si="8"/>
        <v>1.05</v>
      </c>
      <c r="G129" s="85">
        <f t="shared" si="8"/>
        <v>1.05</v>
      </c>
      <c r="H129" s="85">
        <f t="shared" si="8"/>
        <v>1.05</v>
      </c>
    </row>
    <row r="130" spans="1:8" x14ac:dyDescent="0.25">
      <c r="B130" s="123"/>
      <c r="C130" s="64" t="s">
        <v>147</v>
      </c>
      <c r="D130" s="85">
        <f t="shared" si="8"/>
        <v>1.05</v>
      </c>
      <c r="E130" s="85">
        <f t="shared" si="8"/>
        <v>1.05</v>
      </c>
      <c r="F130" s="85">
        <f t="shared" si="8"/>
        <v>1.0395000000000001</v>
      </c>
      <c r="G130" s="85">
        <f t="shared" si="8"/>
        <v>1.0395000000000001</v>
      </c>
      <c r="H130" s="85">
        <f t="shared" si="8"/>
        <v>1.05</v>
      </c>
    </row>
    <row r="131" spans="1:8" x14ac:dyDescent="0.25">
      <c r="B131" s="122" t="s">
        <v>77</v>
      </c>
      <c r="C131" s="64" t="s">
        <v>145</v>
      </c>
      <c r="D131" s="85">
        <f t="shared" si="8"/>
        <v>1.05</v>
      </c>
      <c r="E131" s="85">
        <f t="shared" si="8"/>
        <v>1.05</v>
      </c>
      <c r="F131" s="85">
        <f t="shared" si="8"/>
        <v>1.05</v>
      </c>
      <c r="G131" s="85">
        <f t="shared" si="8"/>
        <v>1.05</v>
      </c>
      <c r="H131" s="85">
        <f t="shared" si="8"/>
        <v>1.05</v>
      </c>
    </row>
    <row r="132" spans="1:8" x14ac:dyDescent="0.25">
      <c r="B132" s="123"/>
      <c r="C132" s="64" t="s">
        <v>146</v>
      </c>
      <c r="D132" s="85">
        <f t="shared" si="8"/>
        <v>1.05</v>
      </c>
      <c r="E132" s="85">
        <f t="shared" si="8"/>
        <v>1.05</v>
      </c>
      <c r="F132" s="85">
        <f t="shared" si="8"/>
        <v>1.05</v>
      </c>
      <c r="G132" s="85">
        <f t="shared" si="8"/>
        <v>1.05</v>
      </c>
      <c r="H132" s="85">
        <f t="shared" si="8"/>
        <v>1.05</v>
      </c>
    </row>
    <row r="133" spans="1:8" x14ac:dyDescent="0.25">
      <c r="B133" s="123"/>
      <c r="C133" s="64" t="s">
        <v>147</v>
      </c>
      <c r="D133" s="85">
        <f t="shared" si="8"/>
        <v>1.05</v>
      </c>
      <c r="E133" s="85">
        <f t="shared" si="8"/>
        <v>1.05</v>
      </c>
      <c r="F133" s="85">
        <f t="shared" si="8"/>
        <v>1.0395000000000001</v>
      </c>
      <c r="G133" s="85">
        <f t="shared" si="8"/>
        <v>1.0395000000000001</v>
      </c>
      <c r="H133" s="85">
        <f t="shared" si="8"/>
        <v>1.05</v>
      </c>
    </row>
    <row r="134" spans="1:8" x14ac:dyDescent="0.25">
      <c r="B134" s="122" t="s">
        <v>78</v>
      </c>
      <c r="C134" s="64" t="s">
        <v>145</v>
      </c>
      <c r="D134" s="85">
        <f t="shared" si="8"/>
        <v>1.05</v>
      </c>
      <c r="E134" s="85">
        <f t="shared" si="8"/>
        <v>1.05</v>
      </c>
      <c r="F134" s="85">
        <f t="shared" si="8"/>
        <v>0.81900000000000006</v>
      </c>
      <c r="G134" s="85">
        <f t="shared" si="8"/>
        <v>1.05</v>
      </c>
      <c r="H134" s="85">
        <f t="shared" si="8"/>
        <v>1.05</v>
      </c>
    </row>
    <row r="135" spans="1:8" x14ac:dyDescent="0.25">
      <c r="B135" s="123"/>
      <c r="C135" s="64" t="s">
        <v>146</v>
      </c>
      <c r="D135" s="85">
        <f t="shared" ref="D135:H144" si="9">D29*1.05</f>
        <v>1.05</v>
      </c>
      <c r="E135" s="85">
        <f t="shared" si="9"/>
        <v>1.05</v>
      </c>
      <c r="F135" s="85">
        <f t="shared" si="9"/>
        <v>0.81900000000000006</v>
      </c>
      <c r="G135" s="85">
        <f t="shared" si="9"/>
        <v>1.05</v>
      </c>
      <c r="H135" s="85">
        <f t="shared" si="9"/>
        <v>1.05</v>
      </c>
    </row>
    <row r="136" spans="1:8" x14ac:dyDescent="0.25">
      <c r="B136" s="123"/>
      <c r="C136" s="64" t="s">
        <v>147</v>
      </c>
      <c r="D136" s="85">
        <f t="shared" si="9"/>
        <v>1.05</v>
      </c>
      <c r="E136" s="85">
        <f t="shared" si="9"/>
        <v>1.05</v>
      </c>
      <c r="F136" s="85">
        <f t="shared" si="9"/>
        <v>1.0395000000000001</v>
      </c>
      <c r="G136" s="85">
        <f t="shared" si="9"/>
        <v>1.0395000000000001</v>
      </c>
      <c r="H136" s="85">
        <f t="shared" si="9"/>
        <v>1.05</v>
      </c>
    </row>
    <row r="137" spans="1:8" x14ac:dyDescent="0.25">
      <c r="B137" s="122" t="s">
        <v>79</v>
      </c>
      <c r="C137" s="64" t="s">
        <v>145</v>
      </c>
      <c r="D137" s="85">
        <f t="shared" si="9"/>
        <v>1.05</v>
      </c>
      <c r="E137" s="85">
        <f t="shared" si="9"/>
        <v>1.05</v>
      </c>
      <c r="F137" s="85">
        <f t="shared" si="9"/>
        <v>1.05</v>
      </c>
      <c r="G137" s="85">
        <f t="shared" si="9"/>
        <v>0.81900000000000006</v>
      </c>
      <c r="H137" s="85">
        <f t="shared" si="9"/>
        <v>1.05</v>
      </c>
    </row>
    <row r="138" spans="1:8" x14ac:dyDescent="0.25">
      <c r="B138" s="123"/>
      <c r="C138" s="64" t="s">
        <v>146</v>
      </c>
      <c r="D138" s="85">
        <f t="shared" si="9"/>
        <v>1.05</v>
      </c>
      <c r="E138" s="85">
        <f t="shared" si="9"/>
        <v>1.05</v>
      </c>
      <c r="F138" s="85">
        <f t="shared" si="9"/>
        <v>1.05</v>
      </c>
      <c r="G138" s="85">
        <f t="shared" si="9"/>
        <v>0.81900000000000006</v>
      </c>
      <c r="H138" s="85">
        <f t="shared" si="9"/>
        <v>1.05</v>
      </c>
    </row>
    <row r="139" spans="1:8" x14ac:dyDescent="0.25">
      <c r="B139" s="123"/>
      <c r="C139" s="64" t="s">
        <v>147</v>
      </c>
      <c r="D139" s="85">
        <f t="shared" si="9"/>
        <v>1.05</v>
      </c>
      <c r="E139" s="85">
        <f t="shared" si="9"/>
        <v>1.05</v>
      </c>
      <c r="F139" s="85">
        <f t="shared" si="9"/>
        <v>1.05</v>
      </c>
      <c r="G139" s="85">
        <f t="shared" si="9"/>
        <v>1.0395000000000001</v>
      </c>
      <c r="H139" s="85">
        <f t="shared" si="9"/>
        <v>1.05</v>
      </c>
    </row>
    <row r="140" spans="1:8" ht="13" customHeight="1" x14ac:dyDescent="0.25">
      <c r="B140" s="101" t="s">
        <v>150</v>
      </c>
      <c r="C140" s="64" t="s">
        <v>147</v>
      </c>
      <c r="D140" s="85">
        <f t="shared" si="9"/>
        <v>1.05</v>
      </c>
      <c r="E140" s="85">
        <f t="shared" si="9"/>
        <v>1.05</v>
      </c>
      <c r="F140" s="85">
        <f t="shared" si="9"/>
        <v>0.99749999999999994</v>
      </c>
      <c r="G140" s="85">
        <f t="shared" si="9"/>
        <v>0.99749999999999994</v>
      </c>
      <c r="H140" s="85">
        <f t="shared" si="9"/>
        <v>1.05</v>
      </c>
    </row>
    <row r="141" spans="1:8" x14ac:dyDescent="0.25">
      <c r="D141" s="83"/>
      <c r="E141" s="83"/>
      <c r="F141" s="83"/>
      <c r="G141" s="83"/>
      <c r="H141" s="83"/>
    </row>
    <row r="142" spans="1:8" ht="13" customHeight="1" x14ac:dyDescent="0.3">
      <c r="A142" s="56" t="s">
        <v>242</v>
      </c>
      <c r="B142" s="122" t="s">
        <v>90</v>
      </c>
      <c r="C142" s="64" t="s">
        <v>145</v>
      </c>
      <c r="D142" s="85">
        <f t="shared" ref="D142:H151" si="10">D36*1.05</f>
        <v>1.05</v>
      </c>
      <c r="E142" s="85">
        <f t="shared" si="10"/>
        <v>1.05</v>
      </c>
      <c r="F142" s="85">
        <f t="shared" si="10"/>
        <v>1.05</v>
      </c>
      <c r="G142" s="85">
        <f t="shared" si="10"/>
        <v>1.05</v>
      </c>
      <c r="H142" s="85">
        <f t="shared" si="10"/>
        <v>1.05</v>
      </c>
    </row>
    <row r="143" spans="1:8" x14ac:dyDescent="0.25">
      <c r="B143" s="123"/>
      <c r="C143" s="64" t="s">
        <v>146</v>
      </c>
      <c r="D143" s="85">
        <f t="shared" si="10"/>
        <v>1.05</v>
      </c>
      <c r="E143" s="85">
        <f t="shared" si="10"/>
        <v>1.05</v>
      </c>
      <c r="F143" s="85">
        <f t="shared" si="10"/>
        <v>1.05</v>
      </c>
      <c r="G143" s="85">
        <f t="shared" si="10"/>
        <v>1.05</v>
      </c>
      <c r="H143" s="85">
        <f t="shared" si="10"/>
        <v>1.05</v>
      </c>
    </row>
    <row r="144" spans="1:8" x14ac:dyDescent="0.25">
      <c r="B144" s="123"/>
      <c r="C144" s="64" t="s">
        <v>147</v>
      </c>
      <c r="D144" s="85">
        <f t="shared" si="10"/>
        <v>1.05</v>
      </c>
      <c r="E144" s="85">
        <f t="shared" si="10"/>
        <v>1.05</v>
      </c>
      <c r="F144" s="85">
        <f t="shared" si="10"/>
        <v>1.05</v>
      </c>
      <c r="G144" s="85">
        <f t="shared" si="10"/>
        <v>1.05</v>
      </c>
      <c r="H144" s="85">
        <f t="shared" si="10"/>
        <v>1.05</v>
      </c>
    </row>
    <row r="145" spans="2:8" x14ac:dyDescent="0.25">
      <c r="B145" s="122" t="s">
        <v>67</v>
      </c>
      <c r="C145" s="64" t="s">
        <v>145</v>
      </c>
      <c r="D145" s="85">
        <f t="shared" si="10"/>
        <v>1.05</v>
      </c>
      <c r="E145" s="85">
        <f t="shared" si="10"/>
        <v>1.05</v>
      </c>
      <c r="F145" s="85">
        <f t="shared" si="10"/>
        <v>1.05</v>
      </c>
      <c r="G145" s="85">
        <f t="shared" si="10"/>
        <v>1.05</v>
      </c>
      <c r="H145" s="85">
        <f t="shared" si="10"/>
        <v>1.05</v>
      </c>
    </row>
    <row r="146" spans="2:8" x14ac:dyDescent="0.25">
      <c r="B146" s="123"/>
      <c r="C146" s="64" t="s">
        <v>146</v>
      </c>
      <c r="D146" s="85">
        <f t="shared" si="10"/>
        <v>1.05</v>
      </c>
      <c r="E146" s="85">
        <f t="shared" si="10"/>
        <v>1.05</v>
      </c>
      <c r="F146" s="85">
        <f t="shared" si="10"/>
        <v>1.05</v>
      </c>
      <c r="G146" s="85">
        <f t="shared" si="10"/>
        <v>1.05</v>
      </c>
      <c r="H146" s="85">
        <f t="shared" si="10"/>
        <v>1.05</v>
      </c>
    </row>
    <row r="147" spans="2:8" x14ac:dyDescent="0.25">
      <c r="B147" s="123"/>
      <c r="C147" s="64" t="s">
        <v>147</v>
      </c>
      <c r="D147" s="85">
        <f t="shared" si="10"/>
        <v>1.05</v>
      </c>
      <c r="E147" s="85">
        <f t="shared" si="10"/>
        <v>1.05</v>
      </c>
      <c r="F147" s="85">
        <f t="shared" si="10"/>
        <v>1.05</v>
      </c>
      <c r="G147" s="85">
        <f t="shared" si="10"/>
        <v>1.05</v>
      </c>
      <c r="H147" s="85">
        <f t="shared" si="10"/>
        <v>1.05</v>
      </c>
    </row>
    <row r="148" spans="2:8" x14ac:dyDescent="0.25">
      <c r="B148" s="122" t="s">
        <v>77</v>
      </c>
      <c r="C148" s="64" t="s">
        <v>145</v>
      </c>
      <c r="D148" s="85">
        <f t="shared" si="10"/>
        <v>1.05</v>
      </c>
      <c r="E148" s="85">
        <f t="shared" si="10"/>
        <v>1.05</v>
      </c>
      <c r="F148" s="85">
        <f t="shared" si="10"/>
        <v>1.05</v>
      </c>
      <c r="G148" s="85">
        <f t="shared" si="10"/>
        <v>1.05</v>
      </c>
      <c r="H148" s="85">
        <f t="shared" si="10"/>
        <v>1.05</v>
      </c>
    </row>
    <row r="149" spans="2:8" x14ac:dyDescent="0.25">
      <c r="B149" s="123"/>
      <c r="C149" s="64" t="s">
        <v>146</v>
      </c>
      <c r="D149" s="85">
        <f t="shared" si="10"/>
        <v>1.05</v>
      </c>
      <c r="E149" s="85">
        <f t="shared" si="10"/>
        <v>1.05</v>
      </c>
      <c r="F149" s="85">
        <f t="shared" si="10"/>
        <v>1.05</v>
      </c>
      <c r="G149" s="85">
        <f t="shared" si="10"/>
        <v>1.05</v>
      </c>
      <c r="H149" s="85">
        <f t="shared" si="10"/>
        <v>1.05</v>
      </c>
    </row>
    <row r="150" spans="2:8" x14ac:dyDescent="0.25">
      <c r="B150" s="123"/>
      <c r="C150" s="64" t="s">
        <v>147</v>
      </c>
      <c r="D150" s="85">
        <f t="shared" si="10"/>
        <v>1.05</v>
      </c>
      <c r="E150" s="85">
        <f t="shared" si="10"/>
        <v>1.05</v>
      </c>
      <c r="F150" s="85">
        <f t="shared" si="10"/>
        <v>1.05</v>
      </c>
      <c r="G150" s="85">
        <f t="shared" si="10"/>
        <v>1.05</v>
      </c>
      <c r="H150" s="85">
        <f t="shared" si="10"/>
        <v>1.05</v>
      </c>
    </row>
    <row r="151" spans="2:8" x14ac:dyDescent="0.25">
      <c r="B151" s="122" t="s">
        <v>78</v>
      </c>
      <c r="C151" s="64" t="s">
        <v>145</v>
      </c>
      <c r="D151" s="85">
        <f t="shared" si="10"/>
        <v>1.05</v>
      </c>
      <c r="E151" s="85">
        <f t="shared" si="10"/>
        <v>1.05</v>
      </c>
      <c r="F151" s="85">
        <f t="shared" si="10"/>
        <v>1.9110000000000003</v>
      </c>
      <c r="G151" s="85">
        <f t="shared" si="10"/>
        <v>1.05</v>
      </c>
      <c r="H151" s="85">
        <f t="shared" si="10"/>
        <v>1.05</v>
      </c>
    </row>
    <row r="152" spans="2:8" x14ac:dyDescent="0.25">
      <c r="B152" s="123"/>
      <c r="C152" s="64" t="s">
        <v>146</v>
      </c>
      <c r="D152" s="85">
        <f t="shared" ref="D152:H161" si="11">D46*1.05</f>
        <v>1.05</v>
      </c>
      <c r="E152" s="85">
        <f t="shared" si="11"/>
        <v>1.05</v>
      </c>
      <c r="F152" s="85">
        <f t="shared" si="11"/>
        <v>1.9110000000000003</v>
      </c>
      <c r="G152" s="85">
        <f t="shared" si="11"/>
        <v>1.05</v>
      </c>
      <c r="H152" s="85">
        <f t="shared" si="11"/>
        <v>1.05</v>
      </c>
    </row>
    <row r="153" spans="2:8" x14ac:dyDescent="0.25">
      <c r="B153" s="123"/>
      <c r="C153" s="64" t="s">
        <v>147</v>
      </c>
      <c r="D153" s="85">
        <f t="shared" si="11"/>
        <v>1.05</v>
      </c>
      <c r="E153" s="85">
        <f t="shared" si="11"/>
        <v>1.05</v>
      </c>
      <c r="F153" s="85">
        <f t="shared" si="11"/>
        <v>1.05</v>
      </c>
      <c r="G153" s="85">
        <f t="shared" si="11"/>
        <v>1.05</v>
      </c>
      <c r="H153" s="85">
        <f t="shared" si="11"/>
        <v>1.05</v>
      </c>
    </row>
    <row r="154" spans="2:8" x14ac:dyDescent="0.25">
      <c r="B154" s="122" t="s">
        <v>79</v>
      </c>
      <c r="C154" s="64" t="s">
        <v>145</v>
      </c>
      <c r="D154" s="85">
        <f t="shared" si="11"/>
        <v>1.05</v>
      </c>
      <c r="E154" s="85">
        <f t="shared" si="11"/>
        <v>1.05</v>
      </c>
      <c r="F154" s="85">
        <f t="shared" si="11"/>
        <v>1.05</v>
      </c>
      <c r="G154" s="85">
        <f t="shared" si="11"/>
        <v>1.9110000000000003</v>
      </c>
      <c r="H154" s="85">
        <f t="shared" si="11"/>
        <v>1.05</v>
      </c>
    </row>
    <row r="155" spans="2:8" x14ac:dyDescent="0.25">
      <c r="B155" s="123"/>
      <c r="C155" s="64" t="s">
        <v>146</v>
      </c>
      <c r="D155" s="85">
        <f t="shared" si="11"/>
        <v>1.05</v>
      </c>
      <c r="E155" s="85">
        <f t="shared" si="11"/>
        <v>1.05</v>
      </c>
      <c r="F155" s="85">
        <f t="shared" si="11"/>
        <v>1.05</v>
      </c>
      <c r="G155" s="85">
        <f t="shared" si="11"/>
        <v>1.9110000000000003</v>
      </c>
      <c r="H155" s="85">
        <f t="shared" si="11"/>
        <v>1.05</v>
      </c>
    </row>
    <row r="156" spans="2:8" x14ac:dyDescent="0.25">
      <c r="B156" s="123"/>
      <c r="C156" s="64" t="s">
        <v>147</v>
      </c>
      <c r="D156" s="85">
        <f t="shared" si="11"/>
        <v>1.05</v>
      </c>
      <c r="E156" s="85">
        <f t="shared" si="11"/>
        <v>1.05</v>
      </c>
      <c r="F156" s="85">
        <f t="shared" si="11"/>
        <v>1.05</v>
      </c>
      <c r="G156" s="85">
        <f t="shared" si="11"/>
        <v>1.05</v>
      </c>
      <c r="H156" s="85">
        <f t="shared" si="11"/>
        <v>1.05</v>
      </c>
    </row>
    <row r="157" spans="2:8" ht="13" customHeight="1" x14ac:dyDescent="0.25">
      <c r="B157" s="101" t="s">
        <v>150</v>
      </c>
      <c r="C157" s="64" t="s">
        <v>147</v>
      </c>
      <c r="D157" s="85">
        <f t="shared" si="11"/>
        <v>1.1025</v>
      </c>
      <c r="E157" s="85">
        <f t="shared" si="11"/>
        <v>1.1025</v>
      </c>
      <c r="F157" s="85">
        <f t="shared" si="11"/>
        <v>1.1025</v>
      </c>
      <c r="G157" s="85">
        <f t="shared" si="11"/>
        <v>1.1025</v>
      </c>
      <c r="H157" s="85">
        <f t="shared" si="11"/>
        <v>1.05</v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08984375" defaultRowHeight="15.75" customHeight="1" x14ac:dyDescent="0.25"/>
  <cols>
    <col min="1" max="1" width="23.90625" style="64" customWidth="1"/>
    <col min="2" max="2" width="34.08984375" style="64" customWidth="1"/>
    <col min="3" max="3" width="11.36328125" style="64" bestFit="1" customWidth="1"/>
    <col min="4" max="4" width="11.90625" style="64" customWidth="1"/>
    <col min="5" max="6" width="15" style="64" customWidth="1"/>
    <col min="7" max="7" width="16.08984375" style="64" customWidth="1"/>
    <col min="8" max="16384" width="16.08984375" style="64"/>
  </cols>
  <sheetData>
    <row r="1" spans="1:6" s="67" customFormat="1" ht="18.75" customHeight="1" x14ac:dyDescent="0.3">
      <c r="A1" s="57" t="s">
        <v>243</v>
      </c>
    </row>
    <row r="2" spans="1:6" ht="15.75" customHeight="1" x14ac:dyDescent="0.3">
      <c r="B2" s="77"/>
      <c r="C2" s="58" t="s">
        <v>43</v>
      </c>
      <c r="D2" s="59" t="s">
        <v>42</v>
      </c>
      <c r="E2" s="59" t="s">
        <v>41</v>
      </c>
      <c r="F2" s="59" t="s">
        <v>40</v>
      </c>
    </row>
    <row r="3" spans="1:6" ht="15.75" customHeight="1" x14ac:dyDescent="0.3">
      <c r="A3" s="54" t="s">
        <v>244</v>
      </c>
      <c r="B3" s="60"/>
      <c r="C3" s="61"/>
      <c r="D3" s="62"/>
      <c r="E3" s="62"/>
      <c r="F3" s="62"/>
    </row>
    <row r="4" spans="1:6" ht="15.75" customHeight="1" x14ac:dyDescent="0.25">
      <c r="B4" s="72" t="s">
        <v>26</v>
      </c>
      <c r="C4" s="86">
        <v>1</v>
      </c>
      <c r="D4" s="87">
        <v>1</v>
      </c>
      <c r="E4" s="87">
        <v>1</v>
      </c>
      <c r="F4" s="87">
        <v>1</v>
      </c>
    </row>
    <row r="5" spans="1:6" ht="15.75" customHeight="1" x14ac:dyDescent="0.25">
      <c r="B5" s="72" t="s">
        <v>27</v>
      </c>
      <c r="C5" s="86">
        <v>1</v>
      </c>
      <c r="D5" s="87">
        <v>1.41</v>
      </c>
      <c r="E5" s="87">
        <v>1.49</v>
      </c>
      <c r="F5" s="87">
        <v>3.03</v>
      </c>
    </row>
    <row r="6" spans="1:6" ht="15.75" customHeight="1" x14ac:dyDescent="0.25">
      <c r="B6" s="72" t="s">
        <v>28</v>
      </c>
      <c r="C6" s="86">
        <v>1</v>
      </c>
      <c r="D6" s="87">
        <v>1.18</v>
      </c>
      <c r="E6" s="87">
        <v>1.1000000000000001</v>
      </c>
      <c r="F6" s="87">
        <v>1.77</v>
      </c>
    </row>
    <row r="7" spans="1:6" ht="15.75" customHeight="1" x14ac:dyDescent="0.25">
      <c r="B7" s="72" t="s">
        <v>29</v>
      </c>
      <c r="C7" s="86">
        <v>1</v>
      </c>
      <c r="D7" s="87">
        <v>1</v>
      </c>
      <c r="E7" s="87">
        <v>1</v>
      </c>
      <c r="F7" s="87">
        <v>1</v>
      </c>
    </row>
    <row r="8" spans="1:6" ht="15.75" customHeight="1" x14ac:dyDescent="0.25">
      <c r="C8" s="63"/>
      <c r="D8" s="55"/>
      <c r="E8" s="55"/>
      <c r="F8" s="55"/>
    </row>
    <row r="9" spans="1:6" ht="15.75" customHeight="1" x14ac:dyDescent="0.3">
      <c r="A9" s="54" t="s">
        <v>245</v>
      </c>
      <c r="C9" s="86">
        <v>1</v>
      </c>
      <c r="D9" s="87">
        <v>1.53</v>
      </c>
      <c r="E9" s="87">
        <v>1.32</v>
      </c>
      <c r="F9" s="87">
        <v>1.53</v>
      </c>
    </row>
    <row r="10" spans="1:6" ht="15.75" customHeight="1" x14ac:dyDescent="0.25">
      <c r="C10" s="63"/>
      <c r="D10" s="55"/>
      <c r="E10" s="55"/>
      <c r="F10" s="55"/>
    </row>
    <row r="11" spans="1:6" s="67" customFormat="1" ht="15" customHeight="1" x14ac:dyDescent="0.3">
      <c r="A11" s="57" t="s">
        <v>246</v>
      </c>
      <c r="C11" s="65"/>
      <c r="D11" s="66"/>
      <c r="E11" s="66"/>
      <c r="F11" s="66"/>
    </row>
    <row r="12" spans="1:6" ht="15.75" customHeight="1" x14ac:dyDescent="0.3">
      <c r="A12" s="54" t="s">
        <v>247</v>
      </c>
      <c r="C12" s="63"/>
      <c r="D12" s="55"/>
      <c r="E12" s="55"/>
      <c r="F12" s="55"/>
    </row>
    <row r="13" spans="1:6" ht="15.75" customHeight="1" x14ac:dyDescent="0.25">
      <c r="B13" s="68" t="s">
        <v>248</v>
      </c>
      <c r="C13" s="86">
        <v>1</v>
      </c>
      <c r="D13" s="87">
        <v>5</v>
      </c>
      <c r="E13" s="87">
        <v>6.4</v>
      </c>
      <c r="F13" s="87">
        <v>46.5</v>
      </c>
    </row>
    <row r="14" spans="1:6" ht="15.75" customHeight="1" x14ac:dyDescent="0.25">
      <c r="B14" s="68" t="s">
        <v>109</v>
      </c>
      <c r="C14" s="86">
        <v>1</v>
      </c>
      <c r="D14" s="87">
        <v>2.52</v>
      </c>
      <c r="E14" s="87">
        <v>1.96</v>
      </c>
      <c r="F14" s="87">
        <v>4.1900000000000004</v>
      </c>
    </row>
    <row r="15" spans="1:6" ht="15.75" customHeight="1" x14ac:dyDescent="0.25">
      <c r="B15" s="68" t="s">
        <v>110</v>
      </c>
      <c r="C15" s="86">
        <v>1</v>
      </c>
      <c r="D15" s="87">
        <v>2.52</v>
      </c>
      <c r="E15" s="87">
        <v>1.96</v>
      </c>
      <c r="F15" s="87">
        <v>4.1900000000000004</v>
      </c>
    </row>
    <row r="16" spans="1:6" ht="15.75" customHeight="1" x14ac:dyDescent="0.3">
      <c r="A16" s="54"/>
      <c r="B16" s="68"/>
      <c r="C16" s="69"/>
      <c r="D16" s="55"/>
      <c r="E16" s="55"/>
      <c r="F16" s="55"/>
    </row>
    <row r="17" spans="1:6" ht="15.75" customHeight="1" x14ac:dyDescent="0.3">
      <c r="A17" s="54" t="s">
        <v>249</v>
      </c>
      <c r="B17" s="60"/>
      <c r="C17" s="70"/>
      <c r="D17" s="71"/>
      <c r="E17" s="71"/>
      <c r="F17" s="71"/>
    </row>
    <row r="18" spans="1:6" ht="15.75" customHeight="1" x14ac:dyDescent="0.25">
      <c r="B18" s="72" t="s">
        <v>68</v>
      </c>
      <c r="C18" s="86">
        <v>1</v>
      </c>
      <c r="D18" s="87">
        <v>1</v>
      </c>
      <c r="E18" s="87">
        <v>1</v>
      </c>
      <c r="F18" s="87">
        <v>1</v>
      </c>
    </row>
    <row r="19" spans="1:6" ht="15.75" customHeight="1" x14ac:dyDescent="0.25">
      <c r="B19" s="72" t="s">
        <v>69</v>
      </c>
      <c r="C19" s="86">
        <v>1</v>
      </c>
      <c r="D19" s="87">
        <v>2.0699999999999998</v>
      </c>
      <c r="E19" s="87">
        <v>8.02</v>
      </c>
      <c r="F19" s="87">
        <v>11.54</v>
      </c>
    </row>
    <row r="20" spans="1:6" ht="15.75" customHeight="1" x14ac:dyDescent="0.25">
      <c r="B20" s="72" t="s">
        <v>70</v>
      </c>
      <c r="C20" s="86">
        <v>1</v>
      </c>
      <c r="D20" s="87">
        <v>2.0699999999999998</v>
      </c>
      <c r="E20" s="87">
        <v>8.02</v>
      </c>
      <c r="F20" s="87">
        <v>11.54</v>
      </c>
    </row>
    <row r="21" spans="1:6" ht="15.75" customHeight="1" x14ac:dyDescent="0.25">
      <c r="B21" s="72" t="s">
        <v>71</v>
      </c>
      <c r="C21" s="86">
        <v>1</v>
      </c>
      <c r="D21" s="87">
        <v>2.0699999999999998</v>
      </c>
      <c r="E21" s="87">
        <v>8.02</v>
      </c>
      <c r="F21" s="87">
        <v>11.54</v>
      </c>
    </row>
    <row r="22" spans="1:6" ht="15.75" customHeight="1" x14ac:dyDescent="0.25">
      <c r="B22" s="72" t="s">
        <v>72</v>
      </c>
      <c r="C22" s="86">
        <v>1</v>
      </c>
      <c r="D22" s="87">
        <v>1</v>
      </c>
      <c r="E22" s="87">
        <v>999.99</v>
      </c>
      <c r="F22" s="87">
        <v>999.99</v>
      </c>
    </row>
    <row r="23" spans="1:6" ht="15.75" customHeight="1" x14ac:dyDescent="0.25">
      <c r="B23" s="72" t="s">
        <v>73</v>
      </c>
      <c r="C23" s="86">
        <v>1</v>
      </c>
      <c r="D23" s="87">
        <v>1</v>
      </c>
      <c r="E23" s="87">
        <v>1</v>
      </c>
      <c r="F23" s="87">
        <v>1</v>
      </c>
    </row>
    <row r="24" spans="1:6" ht="15.75" customHeight="1" x14ac:dyDescent="0.25">
      <c r="B24" s="72" t="s">
        <v>74</v>
      </c>
      <c r="C24" s="86">
        <v>1</v>
      </c>
      <c r="D24" s="87">
        <v>1</v>
      </c>
      <c r="E24" s="87">
        <v>1</v>
      </c>
      <c r="F24" s="87">
        <v>1</v>
      </c>
    </row>
    <row r="25" spans="1:6" ht="15.75" customHeight="1" x14ac:dyDescent="0.25">
      <c r="B25" s="72" t="s">
        <v>75</v>
      </c>
      <c r="C25" s="86">
        <v>1</v>
      </c>
      <c r="D25" s="87">
        <v>1</v>
      </c>
      <c r="E25" s="87">
        <v>1</v>
      </c>
      <c r="F25" s="87">
        <v>1</v>
      </c>
    </row>
    <row r="26" spans="1:6" ht="15.75" customHeight="1" x14ac:dyDescent="0.25">
      <c r="B26" s="68"/>
    </row>
    <row r="27" spans="1:6" ht="15.75" customHeight="1" x14ac:dyDescent="0.3">
      <c r="A27" s="88" t="s">
        <v>235</v>
      </c>
      <c r="B27" s="89"/>
      <c r="C27" s="90"/>
      <c r="D27" s="91"/>
      <c r="E27" s="91"/>
      <c r="F27" s="91"/>
    </row>
    <row r="28" spans="1:6" s="67" customFormat="1" ht="18.75" customHeight="1" x14ac:dyDescent="0.3">
      <c r="A28" s="57" t="s">
        <v>243</v>
      </c>
    </row>
    <row r="29" spans="1:6" ht="15.75" customHeight="1" x14ac:dyDescent="0.3">
      <c r="B29" s="77"/>
      <c r="C29" s="58" t="s">
        <v>43</v>
      </c>
      <c r="D29" s="59" t="s">
        <v>42</v>
      </c>
      <c r="E29" s="59" t="s">
        <v>41</v>
      </c>
      <c r="F29" s="59" t="s">
        <v>40</v>
      </c>
    </row>
    <row r="30" spans="1:6" ht="15.75" customHeight="1" x14ac:dyDescent="0.3">
      <c r="A30" s="54" t="s">
        <v>250</v>
      </c>
      <c r="B30" s="60"/>
      <c r="C30" s="61"/>
      <c r="D30" s="62"/>
      <c r="E30" s="62"/>
      <c r="F30" s="62"/>
    </row>
    <row r="31" spans="1:6" ht="15.75" customHeight="1" x14ac:dyDescent="0.25">
      <c r="B31" s="72" t="s">
        <v>26</v>
      </c>
      <c r="C31" s="120">
        <f t="shared" ref="C31:F34" si="0">C4*0.7</f>
        <v>0.7</v>
      </c>
      <c r="D31" s="120">
        <f t="shared" si="0"/>
        <v>0.7</v>
      </c>
      <c r="E31" s="120">
        <f t="shared" si="0"/>
        <v>0.7</v>
      </c>
      <c r="F31" s="120">
        <f t="shared" si="0"/>
        <v>0.7</v>
      </c>
    </row>
    <row r="32" spans="1:6" ht="15.75" customHeight="1" x14ac:dyDescent="0.25">
      <c r="B32" s="72" t="s">
        <v>27</v>
      </c>
      <c r="C32" s="120">
        <f t="shared" si="0"/>
        <v>0.7</v>
      </c>
      <c r="D32" s="120">
        <f t="shared" si="0"/>
        <v>0.98699999999999988</v>
      </c>
      <c r="E32" s="120">
        <f t="shared" si="0"/>
        <v>1.0429999999999999</v>
      </c>
      <c r="F32" s="120">
        <f t="shared" si="0"/>
        <v>2.1209999999999996</v>
      </c>
    </row>
    <row r="33" spans="1:6" ht="15.75" customHeight="1" x14ac:dyDescent="0.25">
      <c r="B33" s="72" t="s">
        <v>28</v>
      </c>
      <c r="C33" s="120">
        <f t="shared" si="0"/>
        <v>0.7</v>
      </c>
      <c r="D33" s="120">
        <f t="shared" si="0"/>
        <v>0.82599999999999996</v>
      </c>
      <c r="E33" s="120">
        <f t="shared" si="0"/>
        <v>0.77</v>
      </c>
      <c r="F33" s="120">
        <f t="shared" si="0"/>
        <v>1.2389999999999999</v>
      </c>
    </row>
    <row r="34" spans="1:6" ht="15.75" customHeight="1" x14ac:dyDescent="0.25">
      <c r="B34" s="72" t="s">
        <v>29</v>
      </c>
      <c r="C34" s="120">
        <f t="shared" si="0"/>
        <v>0.7</v>
      </c>
      <c r="D34" s="120">
        <f t="shared" si="0"/>
        <v>0.7</v>
      </c>
      <c r="E34" s="120">
        <f t="shared" si="0"/>
        <v>0.7</v>
      </c>
      <c r="F34" s="120">
        <f t="shared" si="0"/>
        <v>0.7</v>
      </c>
    </row>
    <row r="35" spans="1:6" ht="15.75" customHeight="1" x14ac:dyDescent="0.25">
      <c r="C35" s="63"/>
      <c r="D35" s="55"/>
      <c r="E35" s="55"/>
      <c r="F35" s="55"/>
    </row>
    <row r="36" spans="1:6" ht="15.75" customHeight="1" x14ac:dyDescent="0.3">
      <c r="A36" s="54" t="s">
        <v>251</v>
      </c>
      <c r="C36" s="120">
        <f>C9*0.7</f>
        <v>0.7</v>
      </c>
      <c r="D36" s="120">
        <f>D9*0.7</f>
        <v>1.071</v>
      </c>
      <c r="E36" s="120">
        <f>E9*0.7</f>
        <v>0.92399999999999993</v>
      </c>
      <c r="F36" s="120">
        <f>F9*0.7</f>
        <v>1.071</v>
      </c>
    </row>
    <row r="38" spans="1:6" ht="15.75" customHeight="1" x14ac:dyDescent="0.3">
      <c r="A38" s="57" t="s">
        <v>246</v>
      </c>
      <c r="B38" s="67"/>
      <c r="C38" s="65"/>
      <c r="D38" s="66"/>
      <c r="E38" s="66"/>
      <c r="F38" s="66"/>
    </row>
    <row r="39" spans="1:6" ht="15.75" customHeight="1" x14ac:dyDescent="0.3">
      <c r="A39" s="54" t="s">
        <v>252</v>
      </c>
      <c r="C39" s="63"/>
      <c r="D39" s="55"/>
      <c r="E39" s="55"/>
      <c r="F39" s="55"/>
    </row>
    <row r="40" spans="1:6" ht="15.75" customHeight="1" x14ac:dyDescent="0.25">
      <c r="B40" s="68" t="s">
        <v>253</v>
      </c>
      <c r="C40" s="120">
        <f t="shared" ref="C40:F42" si="1">C13*0.7</f>
        <v>0.7</v>
      </c>
      <c r="D40" s="120">
        <f t="shared" si="1"/>
        <v>3.5</v>
      </c>
      <c r="E40" s="120">
        <f t="shared" si="1"/>
        <v>4.4799999999999995</v>
      </c>
      <c r="F40" s="120">
        <f t="shared" si="1"/>
        <v>32.549999999999997</v>
      </c>
    </row>
    <row r="41" spans="1:6" ht="15.75" customHeight="1" x14ac:dyDescent="0.25">
      <c r="B41" s="68" t="s">
        <v>254</v>
      </c>
      <c r="C41" s="120">
        <f t="shared" si="1"/>
        <v>0.7</v>
      </c>
      <c r="D41" s="120">
        <f t="shared" si="1"/>
        <v>1.7639999999999998</v>
      </c>
      <c r="E41" s="120">
        <f t="shared" si="1"/>
        <v>1.3719999999999999</v>
      </c>
      <c r="F41" s="120">
        <f t="shared" si="1"/>
        <v>2.9330000000000003</v>
      </c>
    </row>
    <row r="42" spans="1:6" ht="15.75" customHeight="1" x14ac:dyDescent="0.25">
      <c r="B42" s="68" t="s">
        <v>255</v>
      </c>
      <c r="C42" s="120">
        <f t="shared" si="1"/>
        <v>0.7</v>
      </c>
      <c r="D42" s="120">
        <f t="shared" si="1"/>
        <v>1.7639999999999998</v>
      </c>
      <c r="E42" s="120">
        <f t="shared" si="1"/>
        <v>1.3719999999999999</v>
      </c>
      <c r="F42" s="120">
        <f t="shared" si="1"/>
        <v>2.9330000000000003</v>
      </c>
    </row>
    <row r="43" spans="1:6" ht="15.75" customHeight="1" x14ac:dyDescent="0.3">
      <c r="A43" s="54"/>
      <c r="B43" s="68"/>
      <c r="C43" s="69"/>
      <c r="D43" s="55"/>
      <c r="E43" s="55"/>
      <c r="F43" s="55"/>
    </row>
    <row r="44" spans="1:6" ht="15.75" customHeight="1" x14ac:dyDescent="0.3">
      <c r="A44" s="54" t="s">
        <v>256</v>
      </c>
      <c r="B44" s="60"/>
      <c r="C44" s="70"/>
      <c r="D44" s="71"/>
      <c r="E44" s="71"/>
      <c r="F44" s="71"/>
    </row>
    <row r="45" spans="1:6" ht="15.75" customHeight="1" x14ac:dyDescent="0.25">
      <c r="B45" s="72" t="s">
        <v>68</v>
      </c>
      <c r="C45" s="120">
        <f t="shared" ref="C45:F52" si="2">C18*0.7</f>
        <v>0.7</v>
      </c>
      <c r="D45" s="120">
        <f t="shared" si="2"/>
        <v>0.7</v>
      </c>
      <c r="E45" s="120">
        <f t="shared" si="2"/>
        <v>0.7</v>
      </c>
      <c r="F45" s="120">
        <f t="shared" si="2"/>
        <v>0.7</v>
      </c>
    </row>
    <row r="46" spans="1:6" ht="15.75" customHeight="1" x14ac:dyDescent="0.25">
      <c r="B46" s="72" t="s">
        <v>69</v>
      </c>
      <c r="C46" s="120">
        <f t="shared" si="2"/>
        <v>0.7</v>
      </c>
      <c r="D46" s="120">
        <f t="shared" si="2"/>
        <v>1.4489999999999998</v>
      </c>
      <c r="E46" s="120">
        <f t="shared" si="2"/>
        <v>5.613999999999999</v>
      </c>
      <c r="F46" s="120">
        <f t="shared" si="2"/>
        <v>8.0779999999999994</v>
      </c>
    </row>
    <row r="47" spans="1:6" ht="15.75" customHeight="1" x14ac:dyDescent="0.25">
      <c r="B47" s="72" t="s">
        <v>70</v>
      </c>
      <c r="C47" s="120">
        <f t="shared" si="2"/>
        <v>0.7</v>
      </c>
      <c r="D47" s="120">
        <f t="shared" si="2"/>
        <v>1.4489999999999998</v>
      </c>
      <c r="E47" s="120">
        <f t="shared" si="2"/>
        <v>5.613999999999999</v>
      </c>
      <c r="F47" s="120">
        <f t="shared" si="2"/>
        <v>8.0779999999999994</v>
      </c>
    </row>
    <row r="48" spans="1:6" ht="15.75" customHeight="1" x14ac:dyDescent="0.25">
      <c r="B48" s="72" t="s">
        <v>71</v>
      </c>
      <c r="C48" s="120">
        <f t="shared" si="2"/>
        <v>0.7</v>
      </c>
      <c r="D48" s="120">
        <f t="shared" si="2"/>
        <v>1.4489999999999998</v>
      </c>
      <c r="E48" s="120">
        <f t="shared" si="2"/>
        <v>5.613999999999999</v>
      </c>
      <c r="F48" s="120">
        <f t="shared" si="2"/>
        <v>8.0779999999999994</v>
      </c>
    </row>
    <row r="49" spans="1:6" ht="15.75" customHeight="1" x14ac:dyDescent="0.25">
      <c r="B49" s="72" t="s">
        <v>72</v>
      </c>
      <c r="C49" s="120">
        <f t="shared" si="2"/>
        <v>0.7</v>
      </c>
      <c r="D49" s="120">
        <f t="shared" si="2"/>
        <v>0.7</v>
      </c>
      <c r="E49" s="120">
        <f t="shared" si="2"/>
        <v>699.99299999999994</v>
      </c>
      <c r="F49" s="120">
        <f t="shared" si="2"/>
        <v>699.99299999999994</v>
      </c>
    </row>
    <row r="50" spans="1:6" ht="15.75" customHeight="1" x14ac:dyDescent="0.25">
      <c r="B50" s="72" t="s">
        <v>73</v>
      </c>
      <c r="C50" s="120">
        <f t="shared" si="2"/>
        <v>0.7</v>
      </c>
      <c r="D50" s="120">
        <f t="shared" si="2"/>
        <v>0.7</v>
      </c>
      <c r="E50" s="120">
        <f t="shared" si="2"/>
        <v>0.7</v>
      </c>
      <c r="F50" s="120">
        <f t="shared" si="2"/>
        <v>0.7</v>
      </c>
    </row>
    <row r="51" spans="1:6" ht="15.75" customHeight="1" x14ac:dyDescent="0.25">
      <c r="B51" s="72" t="s">
        <v>74</v>
      </c>
      <c r="C51" s="120">
        <f t="shared" si="2"/>
        <v>0.7</v>
      </c>
      <c r="D51" s="120">
        <f t="shared" si="2"/>
        <v>0.7</v>
      </c>
      <c r="E51" s="120">
        <f t="shared" si="2"/>
        <v>0.7</v>
      </c>
      <c r="F51" s="120">
        <f t="shared" si="2"/>
        <v>0.7</v>
      </c>
    </row>
    <row r="52" spans="1:6" ht="15.75" customHeight="1" x14ac:dyDescent="0.25">
      <c r="B52" s="72" t="s">
        <v>75</v>
      </c>
      <c r="C52" s="120">
        <f t="shared" si="2"/>
        <v>0.7</v>
      </c>
      <c r="D52" s="120">
        <f t="shared" si="2"/>
        <v>0.7</v>
      </c>
      <c r="E52" s="120">
        <f t="shared" si="2"/>
        <v>0.7</v>
      </c>
      <c r="F52" s="120">
        <f t="shared" si="2"/>
        <v>0.7</v>
      </c>
    </row>
    <row r="54" spans="1:6" ht="15.75" customHeight="1" x14ac:dyDescent="0.3">
      <c r="A54" s="88" t="s">
        <v>239</v>
      </c>
      <c r="B54" s="89"/>
      <c r="C54" s="90"/>
      <c r="D54" s="91"/>
      <c r="E54" s="91"/>
      <c r="F54" s="91"/>
    </row>
    <row r="55" spans="1:6" s="67" customFormat="1" ht="18.75" customHeight="1" x14ac:dyDescent="0.3">
      <c r="A55" s="57" t="s">
        <v>243</v>
      </c>
    </row>
    <row r="56" spans="1:6" ht="15.75" customHeight="1" x14ac:dyDescent="0.3">
      <c r="B56" s="77"/>
      <c r="C56" s="58" t="s">
        <v>43</v>
      </c>
      <c r="D56" s="59" t="s">
        <v>42</v>
      </c>
      <c r="E56" s="59" t="s">
        <v>41</v>
      </c>
      <c r="F56" s="59" t="s">
        <v>40</v>
      </c>
    </row>
    <row r="57" spans="1:6" ht="15.75" customHeight="1" x14ac:dyDescent="0.3">
      <c r="A57" s="54" t="s">
        <v>257</v>
      </c>
      <c r="B57" s="60"/>
      <c r="C57" s="61"/>
      <c r="D57" s="62"/>
      <c r="E57" s="62"/>
      <c r="F57" s="62"/>
    </row>
    <row r="58" spans="1:6" ht="15.75" customHeight="1" x14ac:dyDescent="0.25">
      <c r="B58" s="72" t="s">
        <v>26</v>
      </c>
      <c r="C58" s="120">
        <f t="shared" ref="C58:F61" si="3">C4*1.3</f>
        <v>1.3</v>
      </c>
      <c r="D58" s="120">
        <f t="shared" si="3"/>
        <v>1.3</v>
      </c>
      <c r="E58" s="120">
        <f t="shared" si="3"/>
        <v>1.3</v>
      </c>
      <c r="F58" s="120">
        <f t="shared" si="3"/>
        <v>1.3</v>
      </c>
    </row>
    <row r="59" spans="1:6" ht="15.75" customHeight="1" x14ac:dyDescent="0.25">
      <c r="B59" s="72" t="s">
        <v>27</v>
      </c>
      <c r="C59" s="120">
        <f t="shared" si="3"/>
        <v>1.3</v>
      </c>
      <c r="D59" s="120">
        <f t="shared" si="3"/>
        <v>1.833</v>
      </c>
      <c r="E59" s="120">
        <f t="shared" si="3"/>
        <v>1.9370000000000001</v>
      </c>
      <c r="F59" s="120">
        <f t="shared" si="3"/>
        <v>3.9390000000000001</v>
      </c>
    </row>
    <row r="60" spans="1:6" ht="15.75" customHeight="1" x14ac:dyDescent="0.25">
      <c r="B60" s="72" t="s">
        <v>28</v>
      </c>
      <c r="C60" s="120">
        <f t="shared" si="3"/>
        <v>1.3</v>
      </c>
      <c r="D60" s="120">
        <f t="shared" si="3"/>
        <v>1.534</v>
      </c>
      <c r="E60" s="120">
        <f t="shared" si="3"/>
        <v>1.4300000000000002</v>
      </c>
      <c r="F60" s="120">
        <f t="shared" si="3"/>
        <v>2.3010000000000002</v>
      </c>
    </row>
    <row r="61" spans="1:6" ht="15.75" customHeight="1" x14ac:dyDescent="0.25">
      <c r="B61" s="72" t="s">
        <v>29</v>
      </c>
      <c r="C61" s="120">
        <f t="shared" si="3"/>
        <v>1.3</v>
      </c>
      <c r="D61" s="120">
        <f t="shared" si="3"/>
        <v>1.3</v>
      </c>
      <c r="E61" s="120">
        <f t="shared" si="3"/>
        <v>1.3</v>
      </c>
      <c r="F61" s="120">
        <f t="shared" si="3"/>
        <v>1.3</v>
      </c>
    </row>
    <row r="62" spans="1:6" ht="15.75" customHeight="1" x14ac:dyDescent="0.25">
      <c r="C62" s="63"/>
      <c r="D62" s="55"/>
      <c r="E62" s="55"/>
      <c r="F62" s="55"/>
    </row>
    <row r="63" spans="1:6" ht="15.75" customHeight="1" x14ac:dyDescent="0.3">
      <c r="A63" s="54" t="s">
        <v>258</v>
      </c>
      <c r="C63" s="120">
        <f>C9*1.3</f>
        <v>1.3</v>
      </c>
      <c r="D63" s="120">
        <f>D9*1.3</f>
        <v>1.9890000000000001</v>
      </c>
      <c r="E63" s="120">
        <f>E9*1.3</f>
        <v>1.7160000000000002</v>
      </c>
      <c r="F63" s="120">
        <f>F9*1.3</f>
        <v>1.9890000000000001</v>
      </c>
    </row>
    <row r="65" spans="1:6" ht="15.75" customHeight="1" x14ac:dyDescent="0.3">
      <c r="A65" s="57" t="s">
        <v>246</v>
      </c>
      <c r="B65" s="67"/>
      <c r="C65" s="65"/>
      <c r="D65" s="66"/>
      <c r="E65" s="66"/>
      <c r="F65" s="66"/>
    </row>
    <row r="66" spans="1:6" ht="15.75" customHeight="1" x14ac:dyDescent="0.3">
      <c r="A66" s="54" t="s">
        <v>259</v>
      </c>
      <c r="C66" s="63"/>
      <c r="D66" s="55"/>
      <c r="E66" s="55"/>
      <c r="F66" s="55"/>
    </row>
    <row r="67" spans="1:6" ht="15.75" customHeight="1" x14ac:dyDescent="0.25">
      <c r="B67" s="68" t="s">
        <v>260</v>
      </c>
      <c r="C67" s="120">
        <f t="shared" ref="C67:F69" si="4">C13*1.3</f>
        <v>1.3</v>
      </c>
      <c r="D67" s="120">
        <f t="shared" si="4"/>
        <v>6.5</v>
      </c>
      <c r="E67" s="120">
        <f t="shared" si="4"/>
        <v>8.32</v>
      </c>
      <c r="F67" s="120">
        <f t="shared" si="4"/>
        <v>60.45</v>
      </c>
    </row>
    <row r="68" spans="1:6" ht="15.75" customHeight="1" x14ac:dyDescent="0.25">
      <c r="B68" s="68" t="s">
        <v>261</v>
      </c>
      <c r="C68" s="120">
        <f t="shared" si="4"/>
        <v>1.3</v>
      </c>
      <c r="D68" s="120">
        <f t="shared" si="4"/>
        <v>3.2760000000000002</v>
      </c>
      <c r="E68" s="120">
        <f t="shared" si="4"/>
        <v>2.548</v>
      </c>
      <c r="F68" s="120">
        <f t="shared" si="4"/>
        <v>5.447000000000001</v>
      </c>
    </row>
    <row r="69" spans="1:6" ht="15.75" customHeight="1" x14ac:dyDescent="0.25">
      <c r="B69" s="68" t="s">
        <v>262</v>
      </c>
      <c r="C69" s="120">
        <f t="shared" si="4"/>
        <v>1.3</v>
      </c>
      <c r="D69" s="120">
        <f t="shared" si="4"/>
        <v>3.2760000000000002</v>
      </c>
      <c r="E69" s="120">
        <f t="shared" si="4"/>
        <v>2.548</v>
      </c>
      <c r="F69" s="120">
        <f t="shared" si="4"/>
        <v>5.447000000000001</v>
      </c>
    </row>
    <row r="70" spans="1:6" ht="15.75" customHeight="1" x14ac:dyDescent="0.3">
      <c r="A70" s="54"/>
      <c r="B70" s="68"/>
      <c r="C70" s="69"/>
      <c r="D70" s="55"/>
      <c r="E70" s="55"/>
      <c r="F70" s="55"/>
    </row>
    <row r="71" spans="1:6" ht="15.75" customHeight="1" x14ac:dyDescent="0.3">
      <c r="A71" s="54" t="s">
        <v>263</v>
      </c>
      <c r="B71" s="60"/>
      <c r="C71" s="70"/>
      <c r="D71" s="71"/>
      <c r="E71" s="71"/>
      <c r="F71" s="71"/>
    </row>
    <row r="72" spans="1:6" ht="15.75" customHeight="1" x14ac:dyDescent="0.25">
      <c r="B72" s="72" t="s">
        <v>68</v>
      </c>
      <c r="C72" s="120">
        <f t="shared" ref="C72:F79" si="5">C18*1.3</f>
        <v>1.3</v>
      </c>
      <c r="D72" s="120">
        <f t="shared" si="5"/>
        <v>1.3</v>
      </c>
      <c r="E72" s="120">
        <f t="shared" si="5"/>
        <v>1.3</v>
      </c>
      <c r="F72" s="120">
        <f t="shared" si="5"/>
        <v>1.3</v>
      </c>
    </row>
    <row r="73" spans="1:6" ht="15.75" customHeight="1" x14ac:dyDescent="0.25">
      <c r="B73" s="72" t="s">
        <v>69</v>
      </c>
      <c r="C73" s="120">
        <f t="shared" si="5"/>
        <v>1.3</v>
      </c>
      <c r="D73" s="120">
        <f t="shared" si="5"/>
        <v>2.6909999999999998</v>
      </c>
      <c r="E73" s="120">
        <f t="shared" si="5"/>
        <v>10.426</v>
      </c>
      <c r="F73" s="120">
        <f t="shared" si="5"/>
        <v>15.001999999999999</v>
      </c>
    </row>
    <row r="74" spans="1:6" ht="15.75" customHeight="1" x14ac:dyDescent="0.25">
      <c r="B74" s="72" t="s">
        <v>70</v>
      </c>
      <c r="C74" s="120">
        <f t="shared" si="5"/>
        <v>1.3</v>
      </c>
      <c r="D74" s="120">
        <f t="shared" si="5"/>
        <v>2.6909999999999998</v>
      </c>
      <c r="E74" s="120">
        <f t="shared" si="5"/>
        <v>10.426</v>
      </c>
      <c r="F74" s="120">
        <f t="shared" si="5"/>
        <v>15.001999999999999</v>
      </c>
    </row>
    <row r="75" spans="1:6" ht="15.75" customHeight="1" x14ac:dyDescent="0.25">
      <c r="B75" s="72" t="s">
        <v>71</v>
      </c>
      <c r="C75" s="120">
        <f t="shared" si="5"/>
        <v>1.3</v>
      </c>
      <c r="D75" s="120">
        <f t="shared" si="5"/>
        <v>2.6909999999999998</v>
      </c>
      <c r="E75" s="120">
        <f t="shared" si="5"/>
        <v>10.426</v>
      </c>
      <c r="F75" s="120">
        <f t="shared" si="5"/>
        <v>15.001999999999999</v>
      </c>
    </row>
    <row r="76" spans="1:6" ht="15.75" customHeight="1" x14ac:dyDescent="0.25">
      <c r="B76" s="72" t="s">
        <v>72</v>
      </c>
      <c r="C76" s="120">
        <f t="shared" si="5"/>
        <v>1.3</v>
      </c>
      <c r="D76" s="120">
        <f t="shared" si="5"/>
        <v>1.3</v>
      </c>
      <c r="E76" s="120">
        <f t="shared" si="5"/>
        <v>1299.9870000000001</v>
      </c>
      <c r="F76" s="120">
        <f t="shared" si="5"/>
        <v>1299.9870000000001</v>
      </c>
    </row>
    <row r="77" spans="1:6" ht="15.75" customHeight="1" x14ac:dyDescent="0.25">
      <c r="B77" s="72" t="s">
        <v>73</v>
      </c>
      <c r="C77" s="120">
        <f t="shared" si="5"/>
        <v>1.3</v>
      </c>
      <c r="D77" s="120">
        <f t="shared" si="5"/>
        <v>1.3</v>
      </c>
      <c r="E77" s="120">
        <f t="shared" si="5"/>
        <v>1.3</v>
      </c>
      <c r="F77" s="120">
        <f t="shared" si="5"/>
        <v>1.3</v>
      </c>
    </row>
    <row r="78" spans="1:6" ht="15.75" customHeight="1" x14ac:dyDescent="0.25">
      <c r="B78" s="72" t="s">
        <v>74</v>
      </c>
      <c r="C78" s="120">
        <f t="shared" si="5"/>
        <v>1.3</v>
      </c>
      <c r="D78" s="120">
        <f t="shared" si="5"/>
        <v>1.3</v>
      </c>
      <c r="E78" s="120">
        <f t="shared" si="5"/>
        <v>1.3</v>
      </c>
      <c r="F78" s="120">
        <f t="shared" si="5"/>
        <v>1.3</v>
      </c>
    </row>
    <row r="79" spans="1:6" ht="15.75" customHeight="1" x14ac:dyDescent="0.25">
      <c r="B79" s="72" t="s">
        <v>75</v>
      </c>
      <c r="C79" s="120">
        <f t="shared" si="5"/>
        <v>1.3</v>
      </c>
      <c r="D79" s="120">
        <f t="shared" si="5"/>
        <v>1.3</v>
      </c>
      <c r="E79" s="120">
        <f t="shared" si="5"/>
        <v>1.3</v>
      </c>
      <c r="F79" s="120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81640625" defaultRowHeight="12.5" x14ac:dyDescent="0.25"/>
  <cols>
    <col min="1" max="1" width="27.1796875" style="64" customWidth="1"/>
    <col min="2" max="2" width="26.90625" style="64" customWidth="1"/>
    <col min="3" max="3" width="18.36328125" style="64" customWidth="1"/>
    <col min="4" max="8" width="14.81640625" style="64" customWidth="1"/>
    <col min="9" max="12" width="15.36328125" style="64" bestFit="1" customWidth="1"/>
    <col min="13" max="16" width="16.90625" style="64" bestFit="1" customWidth="1"/>
    <col min="17" max="17" width="12.81640625" style="64" customWidth="1"/>
    <col min="18" max="16384" width="12.81640625" style="64"/>
  </cols>
  <sheetData>
    <row r="1" spans="1:16" s="67" customFormat="1" ht="13" customHeight="1" x14ac:dyDescent="0.3">
      <c r="A1" s="57" t="s">
        <v>264</v>
      </c>
    </row>
    <row r="2" spans="1:16" ht="13" customHeight="1" x14ac:dyDescent="0.3">
      <c r="A2" s="75" t="s">
        <v>225</v>
      </c>
      <c r="B2" s="73" t="s">
        <v>265</v>
      </c>
      <c r="C2" s="73" t="s">
        <v>266</v>
      </c>
      <c r="D2" s="59" t="s">
        <v>67</v>
      </c>
      <c r="E2" s="59" t="s">
        <v>77</v>
      </c>
      <c r="F2" s="59" t="s">
        <v>78</v>
      </c>
      <c r="G2" s="59" t="s">
        <v>79</v>
      </c>
      <c r="H2" s="59" t="s">
        <v>80</v>
      </c>
      <c r="I2" s="74"/>
      <c r="J2" s="74"/>
      <c r="K2" s="74"/>
      <c r="L2" s="74"/>
      <c r="M2" s="74"/>
      <c r="N2" s="74"/>
      <c r="O2" s="74"/>
      <c r="P2" s="74"/>
    </row>
    <row r="3" spans="1:16" ht="13" customHeight="1" x14ac:dyDescent="0.3">
      <c r="A3" s="54"/>
      <c r="B3" s="64" t="s">
        <v>81</v>
      </c>
      <c r="C3" s="80" t="s">
        <v>267</v>
      </c>
      <c r="D3" s="86">
        <v>1</v>
      </c>
      <c r="E3" s="86">
        <v>1</v>
      </c>
      <c r="F3" s="86">
        <v>1</v>
      </c>
      <c r="G3" s="86">
        <v>1</v>
      </c>
      <c r="H3" s="86">
        <v>1</v>
      </c>
      <c r="I3" s="75"/>
      <c r="J3" s="75"/>
      <c r="K3" s="75"/>
      <c r="L3" s="75"/>
      <c r="M3" s="75"/>
      <c r="N3" s="75"/>
      <c r="O3" s="75"/>
      <c r="P3" s="75"/>
    </row>
    <row r="4" spans="1:16" x14ac:dyDescent="0.25">
      <c r="C4" s="80" t="s">
        <v>268</v>
      </c>
      <c r="D4" s="87">
        <v>1</v>
      </c>
      <c r="E4" s="87">
        <v>1.67</v>
      </c>
      <c r="F4" s="87">
        <v>1.67</v>
      </c>
      <c r="G4" s="87">
        <v>1.67</v>
      </c>
      <c r="H4" s="87">
        <v>1.67</v>
      </c>
      <c r="I4" s="75"/>
      <c r="J4" s="75"/>
      <c r="K4" s="75"/>
      <c r="L4" s="75"/>
      <c r="M4" s="75"/>
      <c r="N4" s="75"/>
      <c r="O4" s="75"/>
      <c r="P4" s="75"/>
    </row>
    <row r="5" spans="1:16" x14ac:dyDescent="0.25">
      <c r="C5" s="80" t="s">
        <v>269</v>
      </c>
      <c r="D5" s="87">
        <v>1</v>
      </c>
      <c r="E5" s="87">
        <v>2.38</v>
      </c>
      <c r="F5" s="87">
        <v>2.38</v>
      </c>
      <c r="G5" s="87">
        <v>2.38</v>
      </c>
      <c r="H5" s="87">
        <v>2.38</v>
      </c>
      <c r="I5" s="75"/>
      <c r="J5" s="75"/>
      <c r="K5" s="75"/>
      <c r="L5" s="75"/>
      <c r="M5" s="75"/>
      <c r="N5" s="75"/>
      <c r="O5" s="75"/>
      <c r="P5" s="75"/>
    </row>
    <row r="6" spans="1:16" x14ac:dyDescent="0.25">
      <c r="C6" s="80" t="s">
        <v>270</v>
      </c>
      <c r="D6" s="87">
        <v>1</v>
      </c>
      <c r="E6" s="87">
        <v>6.33</v>
      </c>
      <c r="F6" s="87">
        <v>6.33</v>
      </c>
      <c r="G6" s="87">
        <v>6.33</v>
      </c>
      <c r="H6" s="87">
        <v>6.33</v>
      </c>
      <c r="I6" s="75"/>
      <c r="J6" s="75"/>
      <c r="K6" s="75"/>
      <c r="L6" s="75"/>
      <c r="M6" s="75"/>
      <c r="N6" s="75"/>
      <c r="O6" s="75"/>
      <c r="P6" s="75"/>
    </row>
    <row r="7" spans="1:16" x14ac:dyDescent="0.25">
      <c r="B7" s="64" t="s">
        <v>82</v>
      </c>
      <c r="C7" s="80" t="s">
        <v>267</v>
      </c>
      <c r="D7" s="86">
        <v>1</v>
      </c>
      <c r="E7" s="86">
        <v>1</v>
      </c>
      <c r="F7" s="86">
        <v>1</v>
      </c>
      <c r="G7" s="86">
        <v>1</v>
      </c>
      <c r="H7" s="86">
        <v>1</v>
      </c>
      <c r="I7" s="75"/>
      <c r="J7" s="75"/>
      <c r="K7" s="75"/>
      <c r="L7" s="75"/>
      <c r="M7" s="75"/>
      <c r="N7" s="75"/>
      <c r="O7" s="75"/>
      <c r="P7" s="75"/>
    </row>
    <row r="8" spans="1:16" x14ac:dyDescent="0.25">
      <c r="C8" s="80" t="s">
        <v>268</v>
      </c>
      <c r="D8" s="87">
        <v>1</v>
      </c>
      <c r="E8" s="87">
        <v>1.55</v>
      </c>
      <c r="F8" s="87">
        <v>1.55</v>
      </c>
      <c r="G8" s="87">
        <v>1.55</v>
      </c>
      <c r="H8" s="87">
        <v>1.55</v>
      </c>
      <c r="I8" s="75"/>
      <c r="J8" s="75"/>
      <c r="K8" s="75"/>
      <c r="L8" s="75"/>
      <c r="M8" s="75"/>
      <c r="N8" s="75"/>
      <c r="O8" s="75"/>
      <c r="P8" s="75"/>
    </row>
    <row r="9" spans="1:16" x14ac:dyDescent="0.25">
      <c r="C9" s="80" t="s">
        <v>269</v>
      </c>
      <c r="D9" s="87">
        <v>1</v>
      </c>
      <c r="E9" s="87">
        <v>2.1800000000000002</v>
      </c>
      <c r="F9" s="87">
        <v>2.1800000000000002</v>
      </c>
      <c r="G9" s="87">
        <v>2.1800000000000002</v>
      </c>
      <c r="H9" s="87">
        <v>2.1800000000000002</v>
      </c>
      <c r="I9" s="75"/>
      <c r="J9" s="75"/>
      <c r="K9" s="75"/>
      <c r="L9" s="75"/>
      <c r="M9" s="75"/>
      <c r="N9" s="75"/>
      <c r="O9" s="75"/>
      <c r="P9" s="75"/>
    </row>
    <row r="10" spans="1:16" x14ac:dyDescent="0.25">
      <c r="C10" s="80" t="s">
        <v>270</v>
      </c>
      <c r="D10" s="87">
        <v>1</v>
      </c>
      <c r="E10" s="87">
        <v>6.39</v>
      </c>
      <c r="F10" s="87">
        <v>6.39</v>
      </c>
      <c r="G10" s="87">
        <v>6.39</v>
      </c>
      <c r="H10" s="87">
        <v>6.39</v>
      </c>
      <c r="I10" s="75"/>
      <c r="J10" s="75"/>
      <c r="K10" s="75"/>
      <c r="L10" s="75"/>
      <c r="M10" s="75"/>
      <c r="N10" s="75"/>
      <c r="O10" s="75"/>
      <c r="P10" s="75"/>
    </row>
    <row r="11" spans="1:16" x14ac:dyDescent="0.25">
      <c r="B11" s="64" t="s">
        <v>84</v>
      </c>
      <c r="C11" s="80" t="s">
        <v>267</v>
      </c>
      <c r="D11" s="86">
        <v>1</v>
      </c>
      <c r="E11" s="86">
        <v>1</v>
      </c>
      <c r="F11" s="86">
        <v>1</v>
      </c>
      <c r="G11" s="86">
        <v>1</v>
      </c>
      <c r="H11" s="86">
        <v>1</v>
      </c>
      <c r="I11" s="75"/>
      <c r="J11" s="75"/>
      <c r="K11" s="75"/>
      <c r="L11" s="75"/>
      <c r="M11" s="75"/>
      <c r="N11" s="75"/>
      <c r="O11" s="75"/>
      <c r="P11" s="75"/>
    </row>
    <row r="12" spans="1:16" x14ac:dyDescent="0.25">
      <c r="C12" s="80" t="s">
        <v>268</v>
      </c>
      <c r="D12" s="87">
        <v>1</v>
      </c>
      <c r="E12" s="87">
        <v>1</v>
      </c>
      <c r="F12" s="87">
        <v>1</v>
      </c>
      <c r="G12" s="87">
        <v>1</v>
      </c>
      <c r="H12" s="87">
        <v>1</v>
      </c>
      <c r="I12" s="75"/>
      <c r="J12" s="75"/>
      <c r="K12" s="75"/>
      <c r="L12" s="75"/>
      <c r="M12" s="75"/>
      <c r="N12" s="75"/>
      <c r="O12" s="75"/>
      <c r="P12" s="75"/>
    </row>
    <row r="13" spans="1:16" x14ac:dyDescent="0.25">
      <c r="C13" s="80" t="s">
        <v>269</v>
      </c>
      <c r="D13" s="87">
        <v>1</v>
      </c>
      <c r="E13" s="87">
        <v>2.79</v>
      </c>
      <c r="F13" s="87">
        <v>2.79</v>
      </c>
      <c r="G13" s="87">
        <v>2.79</v>
      </c>
      <c r="H13" s="87">
        <v>2.79</v>
      </c>
      <c r="I13" s="75"/>
      <c r="J13" s="75"/>
      <c r="K13" s="75"/>
      <c r="L13" s="75"/>
      <c r="M13" s="75"/>
      <c r="N13" s="75"/>
      <c r="O13" s="75"/>
      <c r="P13" s="75"/>
    </row>
    <row r="14" spans="1:16" x14ac:dyDescent="0.25">
      <c r="C14" s="80" t="s">
        <v>270</v>
      </c>
      <c r="D14" s="87">
        <v>1</v>
      </c>
      <c r="E14" s="87">
        <v>6.01</v>
      </c>
      <c r="F14" s="87">
        <v>6.01</v>
      </c>
      <c r="G14" s="87">
        <v>6.01</v>
      </c>
      <c r="H14" s="87">
        <v>6.01</v>
      </c>
      <c r="I14" s="75"/>
      <c r="J14" s="75"/>
      <c r="K14" s="75"/>
      <c r="L14" s="75"/>
      <c r="M14" s="75"/>
      <c r="N14" s="75"/>
      <c r="O14" s="75"/>
      <c r="P14" s="75"/>
    </row>
    <row r="15" spans="1:16" x14ac:dyDescent="0.25">
      <c r="B15" s="64" t="s">
        <v>85</v>
      </c>
      <c r="C15" s="80" t="s">
        <v>267</v>
      </c>
      <c r="D15" s="86">
        <v>1</v>
      </c>
      <c r="E15" s="86">
        <v>1</v>
      </c>
      <c r="F15" s="86">
        <v>1</v>
      </c>
      <c r="G15" s="86">
        <v>1</v>
      </c>
      <c r="H15" s="86">
        <v>1</v>
      </c>
      <c r="I15" s="75"/>
      <c r="J15" s="75"/>
      <c r="K15" s="75"/>
      <c r="L15" s="75"/>
      <c r="M15" s="75"/>
      <c r="N15" s="75"/>
      <c r="O15" s="75"/>
      <c r="P15" s="75"/>
    </row>
    <row r="16" spans="1:16" x14ac:dyDescent="0.25">
      <c r="C16" s="80" t="s">
        <v>268</v>
      </c>
      <c r="D16" s="87">
        <v>1</v>
      </c>
      <c r="E16" s="87">
        <v>1</v>
      </c>
      <c r="F16" s="87">
        <v>1</v>
      </c>
      <c r="G16" s="87">
        <v>1</v>
      </c>
      <c r="H16" s="87">
        <v>1</v>
      </c>
      <c r="I16" s="75"/>
      <c r="J16" s="75"/>
      <c r="K16" s="75"/>
      <c r="L16" s="75"/>
      <c r="M16" s="75"/>
      <c r="N16" s="75"/>
      <c r="O16" s="75"/>
      <c r="P16" s="75"/>
    </row>
    <row r="17" spans="1:16" x14ac:dyDescent="0.25">
      <c r="C17" s="80" t="s">
        <v>269</v>
      </c>
      <c r="D17" s="87">
        <v>1</v>
      </c>
      <c r="E17" s="87">
        <v>1</v>
      </c>
      <c r="F17" s="87">
        <v>1</v>
      </c>
      <c r="G17" s="87">
        <v>1</v>
      </c>
      <c r="H17" s="87">
        <v>1</v>
      </c>
      <c r="I17" s="75"/>
      <c r="J17" s="75"/>
      <c r="K17" s="75"/>
      <c r="L17" s="75"/>
      <c r="M17" s="75"/>
      <c r="N17" s="75"/>
      <c r="O17" s="75"/>
      <c r="P17" s="75"/>
    </row>
    <row r="18" spans="1:16" ht="14" customHeight="1" x14ac:dyDescent="0.25">
      <c r="C18" s="80" t="s">
        <v>270</v>
      </c>
      <c r="D18" s="87">
        <v>1</v>
      </c>
      <c r="E18" s="87">
        <v>1</v>
      </c>
      <c r="F18" s="87">
        <v>1</v>
      </c>
      <c r="G18" s="87">
        <v>1</v>
      </c>
      <c r="H18" s="87">
        <v>1</v>
      </c>
      <c r="I18" s="75"/>
      <c r="J18" s="75"/>
      <c r="K18" s="75"/>
      <c r="L18" s="75"/>
      <c r="M18" s="75"/>
      <c r="N18" s="75"/>
      <c r="O18" s="75"/>
      <c r="P18" s="75"/>
    </row>
    <row r="19" spans="1:16" x14ac:dyDescent="0.25">
      <c r="B19" s="64" t="s">
        <v>83</v>
      </c>
      <c r="C19" s="80" t="s">
        <v>267</v>
      </c>
      <c r="D19" s="86">
        <v>1</v>
      </c>
      <c r="E19" s="86">
        <v>1</v>
      </c>
      <c r="F19" s="86">
        <v>1</v>
      </c>
      <c r="G19" s="86">
        <v>1</v>
      </c>
      <c r="H19" s="86">
        <v>1</v>
      </c>
      <c r="I19" s="75"/>
      <c r="J19" s="75"/>
      <c r="K19" s="75"/>
      <c r="L19" s="75"/>
      <c r="M19" s="75"/>
      <c r="N19" s="75"/>
      <c r="O19" s="75"/>
      <c r="P19" s="75"/>
    </row>
    <row r="20" spans="1:16" x14ac:dyDescent="0.25">
      <c r="C20" s="80" t="s">
        <v>268</v>
      </c>
      <c r="D20" s="87">
        <v>1</v>
      </c>
      <c r="E20" s="87">
        <v>1</v>
      </c>
      <c r="F20" s="87">
        <v>1</v>
      </c>
      <c r="G20" s="87">
        <v>1</v>
      </c>
      <c r="H20" s="87">
        <v>1</v>
      </c>
      <c r="I20" s="75"/>
      <c r="J20" s="75"/>
      <c r="K20" s="75"/>
      <c r="L20" s="75"/>
      <c r="M20" s="75"/>
      <c r="N20" s="75"/>
      <c r="O20" s="75"/>
      <c r="P20" s="75"/>
    </row>
    <row r="21" spans="1:16" x14ac:dyDescent="0.25">
      <c r="C21" s="80" t="s">
        <v>269</v>
      </c>
      <c r="D21" s="87">
        <v>1</v>
      </c>
      <c r="E21" s="87">
        <v>1.86</v>
      </c>
      <c r="F21" s="87">
        <v>1.86</v>
      </c>
      <c r="G21" s="87">
        <v>1.86</v>
      </c>
      <c r="H21" s="87">
        <v>1.86</v>
      </c>
      <c r="I21" s="75"/>
      <c r="J21" s="75"/>
      <c r="K21" s="75"/>
      <c r="L21" s="75"/>
      <c r="M21" s="75"/>
      <c r="N21" s="75"/>
      <c r="O21" s="75"/>
      <c r="P21" s="75"/>
    </row>
    <row r="22" spans="1:16" x14ac:dyDescent="0.25">
      <c r="C22" s="80" t="s">
        <v>270</v>
      </c>
      <c r="D22" s="87">
        <v>1</v>
      </c>
      <c r="E22" s="87">
        <v>3.01</v>
      </c>
      <c r="F22" s="87">
        <v>3.01</v>
      </c>
      <c r="G22" s="87">
        <v>3.01</v>
      </c>
      <c r="H22" s="87">
        <v>3.01</v>
      </c>
      <c r="I22" s="75"/>
      <c r="J22" s="75"/>
      <c r="K22" s="75"/>
      <c r="L22" s="75"/>
      <c r="M22" s="75"/>
      <c r="N22" s="75"/>
      <c r="O22" s="75"/>
      <c r="P22" s="75"/>
    </row>
    <row r="23" spans="1:16" x14ac:dyDescent="0.25">
      <c r="B23" s="64" t="s">
        <v>89</v>
      </c>
      <c r="C23" s="80" t="s">
        <v>267</v>
      </c>
      <c r="D23" s="86">
        <v>1</v>
      </c>
      <c r="E23" s="86">
        <v>1</v>
      </c>
      <c r="F23" s="86">
        <v>1</v>
      </c>
      <c r="G23" s="86">
        <v>1</v>
      </c>
      <c r="H23" s="86">
        <v>1</v>
      </c>
      <c r="I23" s="75"/>
      <c r="J23" s="75"/>
      <c r="K23" s="75"/>
      <c r="L23" s="75"/>
      <c r="M23" s="75"/>
      <c r="N23" s="75"/>
      <c r="O23" s="75"/>
      <c r="P23" s="75"/>
    </row>
    <row r="24" spans="1:16" x14ac:dyDescent="0.25">
      <c r="C24" s="80" t="s">
        <v>268</v>
      </c>
      <c r="D24" s="87">
        <v>1</v>
      </c>
      <c r="E24" s="87">
        <v>1</v>
      </c>
      <c r="F24" s="87">
        <v>1</v>
      </c>
      <c r="G24" s="87">
        <v>1</v>
      </c>
      <c r="H24" s="87">
        <v>1</v>
      </c>
      <c r="I24" s="75"/>
      <c r="J24" s="75"/>
      <c r="K24" s="75"/>
      <c r="L24" s="75"/>
      <c r="M24" s="75"/>
      <c r="N24" s="75"/>
      <c r="O24" s="75"/>
      <c r="P24" s="75"/>
    </row>
    <row r="25" spans="1:16" x14ac:dyDescent="0.25">
      <c r="C25" s="80" t="s">
        <v>269</v>
      </c>
      <c r="D25" s="87">
        <v>1</v>
      </c>
      <c r="E25" s="87">
        <v>1.86</v>
      </c>
      <c r="F25" s="87">
        <v>1.86</v>
      </c>
      <c r="G25" s="87">
        <v>1.86</v>
      </c>
      <c r="H25" s="87">
        <v>1.86</v>
      </c>
      <c r="I25" s="75"/>
      <c r="J25" s="75"/>
      <c r="K25" s="75"/>
      <c r="L25" s="75"/>
      <c r="M25" s="75"/>
      <c r="N25" s="75"/>
      <c r="O25" s="75"/>
      <c r="P25" s="75"/>
    </row>
    <row r="26" spans="1:16" x14ac:dyDescent="0.25">
      <c r="C26" s="80" t="s">
        <v>270</v>
      </c>
      <c r="D26" s="87">
        <v>1</v>
      </c>
      <c r="E26" s="87">
        <v>3.01</v>
      </c>
      <c r="F26" s="87">
        <v>3.01</v>
      </c>
      <c r="G26" s="87">
        <v>3.01</v>
      </c>
      <c r="H26" s="87">
        <v>3.01</v>
      </c>
      <c r="I26" s="75"/>
      <c r="J26" s="75"/>
      <c r="K26" s="75"/>
      <c r="L26" s="75"/>
      <c r="M26" s="75"/>
      <c r="N26" s="75"/>
      <c r="O26" s="75"/>
      <c r="P26" s="75"/>
    </row>
    <row r="28" spans="1:16" s="67" customFormat="1" ht="13" customHeight="1" x14ac:dyDescent="0.3">
      <c r="A28" s="57" t="s">
        <v>271</v>
      </c>
    </row>
    <row r="29" spans="1:16" ht="13" customHeight="1" x14ac:dyDescent="0.3">
      <c r="A29" s="75" t="s">
        <v>272</v>
      </c>
      <c r="B29" s="54" t="s">
        <v>265</v>
      </c>
      <c r="C29" s="54" t="s">
        <v>273</v>
      </c>
      <c r="D29" s="59" t="s">
        <v>67</v>
      </c>
      <c r="E29" s="59" t="s">
        <v>77</v>
      </c>
      <c r="F29" s="59" t="s">
        <v>78</v>
      </c>
      <c r="G29" s="59" t="s">
        <v>79</v>
      </c>
      <c r="H29" s="59" t="s">
        <v>80</v>
      </c>
      <c r="I29" s="74"/>
      <c r="J29" s="74"/>
      <c r="K29" s="74"/>
      <c r="L29" s="74"/>
      <c r="M29" s="74"/>
      <c r="N29" s="74"/>
      <c r="O29" s="74"/>
      <c r="P29" s="74"/>
    </row>
    <row r="30" spans="1:16" ht="13" customHeight="1" x14ac:dyDescent="0.3">
      <c r="A30" s="54"/>
      <c r="B30" s="64" t="s">
        <v>81</v>
      </c>
      <c r="C30" s="80" t="s">
        <v>267</v>
      </c>
      <c r="D30" s="86">
        <v>1</v>
      </c>
      <c r="E30" s="86">
        <v>1</v>
      </c>
      <c r="F30" s="86">
        <v>1</v>
      </c>
      <c r="G30" s="86">
        <v>1</v>
      </c>
      <c r="H30" s="86">
        <v>1</v>
      </c>
      <c r="I30" s="76"/>
      <c r="J30" s="75"/>
      <c r="K30" s="75"/>
      <c r="L30" s="75"/>
      <c r="M30" s="75"/>
      <c r="N30" s="75"/>
      <c r="O30" s="75"/>
      <c r="P30" s="75"/>
    </row>
    <row r="31" spans="1:16" x14ac:dyDescent="0.25">
      <c r="C31" s="80" t="s">
        <v>268</v>
      </c>
      <c r="D31" s="87">
        <v>1</v>
      </c>
      <c r="E31" s="87">
        <v>1.6</v>
      </c>
      <c r="F31" s="87">
        <v>1.6</v>
      </c>
      <c r="G31" s="87">
        <v>1.6</v>
      </c>
      <c r="H31" s="87">
        <v>1.6</v>
      </c>
      <c r="I31" s="75"/>
      <c r="J31" s="75"/>
      <c r="K31" s="75"/>
      <c r="L31" s="75"/>
      <c r="M31" s="75"/>
      <c r="N31" s="75"/>
      <c r="O31" s="75"/>
      <c r="P31" s="75"/>
    </row>
    <row r="32" spans="1:16" x14ac:dyDescent="0.25">
      <c r="C32" s="80" t="s">
        <v>204</v>
      </c>
      <c r="D32" s="87">
        <v>1</v>
      </c>
      <c r="E32" s="87">
        <v>3.41</v>
      </c>
      <c r="F32" s="87">
        <v>3.41</v>
      </c>
      <c r="G32" s="87">
        <v>3.41</v>
      </c>
      <c r="H32" s="87">
        <v>3.41</v>
      </c>
      <c r="I32" s="75"/>
      <c r="J32" s="75"/>
      <c r="K32" s="75"/>
      <c r="L32" s="75"/>
      <c r="M32" s="75"/>
      <c r="N32" s="75"/>
      <c r="O32" s="75"/>
      <c r="P32" s="75"/>
    </row>
    <row r="33" spans="2:16" x14ac:dyDescent="0.25">
      <c r="C33" s="80" t="s">
        <v>205</v>
      </c>
      <c r="D33" s="87">
        <v>1</v>
      </c>
      <c r="E33" s="87">
        <v>12.33</v>
      </c>
      <c r="F33" s="87">
        <v>12.33</v>
      </c>
      <c r="G33" s="87">
        <v>12.33</v>
      </c>
      <c r="H33" s="87">
        <v>12.33</v>
      </c>
      <c r="I33" s="75"/>
      <c r="J33" s="75"/>
      <c r="K33" s="75"/>
      <c r="L33" s="75"/>
      <c r="M33" s="75"/>
      <c r="N33" s="75"/>
      <c r="O33" s="75"/>
      <c r="P33" s="75"/>
    </row>
    <row r="34" spans="2:16" x14ac:dyDescent="0.25">
      <c r="B34" s="64" t="s">
        <v>82</v>
      </c>
      <c r="C34" s="80" t="s">
        <v>267</v>
      </c>
      <c r="D34" s="86">
        <v>1</v>
      </c>
      <c r="E34" s="86">
        <v>1</v>
      </c>
      <c r="F34" s="86">
        <v>1</v>
      </c>
      <c r="G34" s="86">
        <v>1</v>
      </c>
      <c r="H34" s="86">
        <v>1</v>
      </c>
      <c r="I34" s="75"/>
      <c r="J34" s="75"/>
      <c r="K34" s="75"/>
      <c r="L34" s="75"/>
      <c r="M34" s="75"/>
      <c r="N34" s="75"/>
      <c r="O34" s="75"/>
      <c r="P34" s="75"/>
    </row>
    <row r="35" spans="2:16" x14ac:dyDescent="0.25">
      <c r="C35" s="80" t="s">
        <v>268</v>
      </c>
      <c r="D35" s="87">
        <v>1</v>
      </c>
      <c r="E35" s="87">
        <v>1.92</v>
      </c>
      <c r="F35" s="87">
        <v>1.92</v>
      </c>
      <c r="G35" s="87">
        <v>1.92</v>
      </c>
      <c r="H35" s="87">
        <v>1.92</v>
      </c>
      <c r="I35" s="75"/>
      <c r="J35" s="75"/>
      <c r="K35" s="75"/>
      <c r="L35" s="75"/>
      <c r="M35" s="75"/>
      <c r="N35" s="75"/>
      <c r="O35" s="75"/>
      <c r="P35" s="75"/>
    </row>
    <row r="36" spans="2:16" x14ac:dyDescent="0.25">
      <c r="C36" s="80" t="s">
        <v>204</v>
      </c>
      <c r="D36" s="87">
        <v>1</v>
      </c>
      <c r="E36" s="87">
        <v>4.66</v>
      </c>
      <c r="F36" s="87">
        <v>4.66</v>
      </c>
      <c r="G36" s="87">
        <v>4.66</v>
      </c>
      <c r="H36" s="87">
        <v>4.66</v>
      </c>
      <c r="I36" s="75"/>
      <c r="J36" s="75"/>
      <c r="K36" s="75"/>
      <c r="L36" s="75"/>
      <c r="M36" s="75"/>
      <c r="N36" s="75"/>
      <c r="O36" s="75"/>
      <c r="P36" s="75"/>
    </row>
    <row r="37" spans="2:16" x14ac:dyDescent="0.25">
      <c r="C37" s="80" t="s">
        <v>205</v>
      </c>
      <c r="D37" s="87">
        <v>1</v>
      </c>
      <c r="E37" s="87">
        <v>9.68</v>
      </c>
      <c r="F37" s="87">
        <v>9.68</v>
      </c>
      <c r="G37" s="87">
        <v>9.68</v>
      </c>
      <c r="H37" s="87">
        <v>9.68</v>
      </c>
      <c r="I37" s="75"/>
      <c r="J37" s="75"/>
      <c r="K37" s="75"/>
      <c r="L37" s="75"/>
      <c r="M37" s="75"/>
      <c r="N37" s="75"/>
      <c r="O37" s="75"/>
      <c r="P37" s="75"/>
    </row>
    <row r="38" spans="2:16" x14ac:dyDescent="0.25">
      <c r="B38" s="64" t="s">
        <v>84</v>
      </c>
      <c r="C38" s="80" t="s">
        <v>267</v>
      </c>
      <c r="D38" s="86">
        <v>1</v>
      </c>
      <c r="E38" s="86">
        <v>1</v>
      </c>
      <c r="F38" s="86">
        <v>1</v>
      </c>
      <c r="G38" s="86">
        <v>1</v>
      </c>
      <c r="H38" s="86">
        <v>1</v>
      </c>
      <c r="I38" s="75"/>
      <c r="J38" s="75"/>
      <c r="K38" s="75"/>
      <c r="L38" s="75"/>
      <c r="M38" s="75"/>
      <c r="N38" s="75"/>
      <c r="O38" s="75"/>
      <c r="P38" s="75"/>
    </row>
    <row r="39" spans="2:16" x14ac:dyDescent="0.25">
      <c r="C39" s="80" t="s">
        <v>268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75"/>
      <c r="J39" s="75"/>
      <c r="K39" s="75"/>
      <c r="L39" s="75"/>
      <c r="M39" s="75"/>
      <c r="N39" s="75"/>
      <c r="O39" s="75"/>
      <c r="P39" s="75"/>
    </row>
    <row r="40" spans="2:16" x14ac:dyDescent="0.25">
      <c r="C40" s="80" t="s">
        <v>204</v>
      </c>
      <c r="D40" s="87">
        <v>1</v>
      </c>
      <c r="E40" s="87">
        <v>2.58</v>
      </c>
      <c r="F40" s="87">
        <v>2.58</v>
      </c>
      <c r="G40" s="87">
        <v>2.58</v>
      </c>
      <c r="H40" s="87">
        <v>2.58</v>
      </c>
      <c r="I40" s="75"/>
      <c r="J40" s="75"/>
      <c r="K40" s="75"/>
      <c r="L40" s="75"/>
      <c r="M40" s="75"/>
      <c r="N40" s="75"/>
      <c r="O40" s="75"/>
      <c r="P40" s="75"/>
    </row>
    <row r="41" spans="2:16" x14ac:dyDescent="0.25">
      <c r="C41" s="80" t="s">
        <v>205</v>
      </c>
      <c r="D41" s="87">
        <v>1</v>
      </c>
      <c r="E41" s="87">
        <v>9.6300000000000008</v>
      </c>
      <c r="F41" s="87">
        <v>9.6300000000000008</v>
      </c>
      <c r="G41" s="87">
        <v>9.6300000000000008</v>
      </c>
      <c r="H41" s="87">
        <v>9.6300000000000008</v>
      </c>
      <c r="I41" s="75"/>
      <c r="J41" s="75"/>
      <c r="K41" s="75"/>
      <c r="L41" s="75"/>
      <c r="M41" s="75"/>
      <c r="N41" s="75"/>
      <c r="O41" s="75"/>
      <c r="P41" s="75"/>
    </row>
    <row r="42" spans="2:16" x14ac:dyDescent="0.25">
      <c r="B42" s="64" t="s">
        <v>85</v>
      </c>
      <c r="C42" s="80" t="s">
        <v>267</v>
      </c>
      <c r="D42" s="86">
        <v>1</v>
      </c>
      <c r="E42" s="86">
        <v>1</v>
      </c>
      <c r="F42" s="86">
        <v>1</v>
      </c>
      <c r="G42" s="86">
        <v>1</v>
      </c>
      <c r="H42" s="86">
        <v>1</v>
      </c>
      <c r="I42" s="75"/>
      <c r="J42" s="75"/>
      <c r="K42" s="75"/>
      <c r="L42" s="75"/>
      <c r="M42" s="75"/>
      <c r="N42" s="75"/>
      <c r="O42" s="75"/>
      <c r="P42" s="75"/>
    </row>
    <row r="43" spans="2:16" x14ac:dyDescent="0.25">
      <c r="C43" s="80" t="s">
        <v>268</v>
      </c>
      <c r="D43" s="87">
        <v>1</v>
      </c>
      <c r="E43" s="87">
        <v>1</v>
      </c>
      <c r="F43" s="87">
        <v>1</v>
      </c>
      <c r="G43" s="87">
        <v>1</v>
      </c>
      <c r="H43" s="87">
        <v>1</v>
      </c>
      <c r="I43" s="75"/>
      <c r="J43" s="75"/>
      <c r="K43" s="75"/>
      <c r="L43" s="75"/>
      <c r="M43" s="75"/>
      <c r="N43" s="75"/>
      <c r="O43" s="75"/>
      <c r="P43" s="75"/>
    </row>
    <row r="44" spans="2:16" x14ac:dyDescent="0.25">
      <c r="C44" s="80" t="s">
        <v>204</v>
      </c>
      <c r="D44" s="87">
        <v>1</v>
      </c>
      <c r="E44" s="87">
        <v>1</v>
      </c>
      <c r="F44" s="87">
        <v>1</v>
      </c>
      <c r="G44" s="87">
        <v>1</v>
      </c>
      <c r="H44" s="87">
        <v>1</v>
      </c>
      <c r="I44" s="75"/>
      <c r="J44" s="75"/>
      <c r="K44" s="75"/>
      <c r="L44" s="75"/>
      <c r="M44" s="75"/>
      <c r="N44" s="75"/>
      <c r="O44" s="75"/>
      <c r="P44" s="75"/>
    </row>
    <row r="45" spans="2:16" x14ac:dyDescent="0.25">
      <c r="C45" s="80" t="s">
        <v>205</v>
      </c>
      <c r="D45" s="87">
        <v>1</v>
      </c>
      <c r="E45" s="87">
        <v>1</v>
      </c>
      <c r="F45" s="87">
        <v>1</v>
      </c>
      <c r="G45" s="87">
        <v>1</v>
      </c>
      <c r="H45" s="87">
        <v>1</v>
      </c>
      <c r="I45" s="75"/>
      <c r="J45" s="75"/>
      <c r="K45" s="75"/>
      <c r="L45" s="75"/>
      <c r="M45" s="75"/>
      <c r="N45" s="75"/>
      <c r="O45" s="75"/>
      <c r="P45" s="75"/>
    </row>
    <row r="46" spans="2:16" x14ac:dyDescent="0.25">
      <c r="B46" s="64" t="s">
        <v>83</v>
      </c>
      <c r="C46" s="80" t="s">
        <v>267</v>
      </c>
      <c r="D46" s="86">
        <v>1</v>
      </c>
      <c r="E46" s="86">
        <v>1</v>
      </c>
      <c r="F46" s="86">
        <v>1</v>
      </c>
      <c r="G46" s="86">
        <v>1</v>
      </c>
      <c r="H46" s="86">
        <v>1</v>
      </c>
      <c r="I46" s="75"/>
      <c r="J46" s="75"/>
      <c r="K46" s="75"/>
      <c r="L46" s="75"/>
      <c r="M46" s="75"/>
      <c r="N46" s="75"/>
      <c r="O46" s="75"/>
      <c r="P46" s="75"/>
    </row>
    <row r="47" spans="2:16" x14ac:dyDescent="0.25">
      <c r="C47" s="80" t="s">
        <v>268</v>
      </c>
      <c r="D47" s="87">
        <v>1</v>
      </c>
      <c r="E47" s="87">
        <v>1.65</v>
      </c>
      <c r="F47" s="87">
        <v>1.65</v>
      </c>
      <c r="G47" s="87">
        <v>1.65</v>
      </c>
      <c r="H47" s="87">
        <v>1.65</v>
      </c>
      <c r="I47" s="75"/>
      <c r="J47" s="75"/>
      <c r="K47" s="75"/>
      <c r="L47" s="75"/>
      <c r="M47" s="75"/>
      <c r="N47" s="75"/>
      <c r="O47" s="75"/>
      <c r="P47" s="75"/>
    </row>
    <row r="48" spans="2:16" x14ac:dyDescent="0.25">
      <c r="C48" s="80" t="s">
        <v>204</v>
      </c>
      <c r="D48" s="87">
        <v>1</v>
      </c>
      <c r="E48" s="87">
        <v>2.73</v>
      </c>
      <c r="F48" s="87">
        <v>2.73</v>
      </c>
      <c r="G48" s="87">
        <v>2.73</v>
      </c>
      <c r="H48" s="87">
        <v>2.73</v>
      </c>
      <c r="I48" s="75"/>
      <c r="J48" s="75"/>
      <c r="K48" s="75"/>
      <c r="L48" s="75"/>
      <c r="M48" s="75"/>
      <c r="N48" s="75"/>
      <c r="O48" s="75"/>
      <c r="P48" s="75"/>
    </row>
    <row r="49" spans="1:16" x14ac:dyDescent="0.25">
      <c r="C49" s="80" t="s">
        <v>205</v>
      </c>
      <c r="D49" s="87">
        <v>1</v>
      </c>
      <c r="E49" s="87">
        <v>11.21</v>
      </c>
      <c r="F49" s="87">
        <v>11.21</v>
      </c>
      <c r="G49" s="87">
        <v>11.21</v>
      </c>
      <c r="H49" s="87">
        <v>11.21</v>
      </c>
      <c r="I49" s="75"/>
      <c r="J49" s="75"/>
      <c r="K49" s="75"/>
      <c r="L49" s="75"/>
      <c r="M49" s="75"/>
      <c r="N49" s="75"/>
      <c r="O49" s="75"/>
      <c r="P49" s="75"/>
    </row>
    <row r="50" spans="1:16" x14ac:dyDescent="0.25">
      <c r="B50" s="64" t="s">
        <v>89</v>
      </c>
      <c r="C50" s="80" t="s">
        <v>267</v>
      </c>
      <c r="D50" s="86">
        <v>1</v>
      </c>
      <c r="E50" s="86">
        <v>1</v>
      </c>
      <c r="F50" s="86">
        <v>1</v>
      </c>
      <c r="G50" s="86">
        <v>1</v>
      </c>
      <c r="H50" s="86">
        <v>1</v>
      </c>
      <c r="I50" s="75"/>
      <c r="J50" s="75"/>
      <c r="K50" s="75"/>
      <c r="L50" s="75"/>
      <c r="M50" s="75"/>
      <c r="N50" s="75"/>
      <c r="O50" s="75"/>
      <c r="P50" s="75"/>
    </row>
    <row r="51" spans="1:16" x14ac:dyDescent="0.25">
      <c r="C51" s="80" t="s">
        <v>268</v>
      </c>
      <c r="D51" s="87">
        <v>1</v>
      </c>
      <c r="E51" s="87">
        <v>1.65</v>
      </c>
      <c r="F51" s="87">
        <v>1.65</v>
      </c>
      <c r="G51" s="87">
        <v>1.65</v>
      </c>
      <c r="H51" s="87">
        <v>1.65</v>
      </c>
      <c r="I51" s="75"/>
      <c r="J51" s="75"/>
      <c r="K51" s="75"/>
      <c r="L51" s="75"/>
      <c r="M51" s="75"/>
      <c r="N51" s="75"/>
      <c r="O51" s="75"/>
      <c r="P51" s="75"/>
    </row>
    <row r="52" spans="1:16" x14ac:dyDescent="0.25">
      <c r="C52" s="80" t="s">
        <v>204</v>
      </c>
      <c r="D52" s="87">
        <v>1</v>
      </c>
      <c r="E52" s="87">
        <v>2.73</v>
      </c>
      <c r="F52" s="87">
        <v>2.73</v>
      </c>
      <c r="G52" s="87">
        <v>2.73</v>
      </c>
      <c r="H52" s="87">
        <v>2.73</v>
      </c>
      <c r="I52" s="75"/>
      <c r="J52" s="75"/>
      <c r="K52" s="75"/>
      <c r="L52" s="75"/>
      <c r="M52" s="75"/>
      <c r="N52" s="75"/>
      <c r="O52" s="75"/>
      <c r="P52" s="75"/>
    </row>
    <row r="53" spans="1:16" x14ac:dyDescent="0.25">
      <c r="C53" s="80" t="s">
        <v>205</v>
      </c>
      <c r="D53" s="87">
        <v>1</v>
      </c>
      <c r="E53" s="87">
        <v>11.21</v>
      </c>
      <c r="F53" s="87">
        <v>11.21</v>
      </c>
      <c r="G53" s="87">
        <v>11.21</v>
      </c>
      <c r="H53" s="87">
        <v>11.21</v>
      </c>
      <c r="I53" s="75"/>
      <c r="J53" s="75"/>
      <c r="K53" s="75"/>
      <c r="L53" s="75"/>
      <c r="M53" s="75"/>
      <c r="N53" s="75"/>
      <c r="O53" s="75"/>
      <c r="P53" s="75"/>
    </row>
    <row r="54" spans="1:16" x14ac:dyDescent="0.25">
      <c r="C54" s="80"/>
      <c r="D54" s="80"/>
    </row>
    <row r="55" spans="1:16" s="67" customFormat="1" ht="13" customHeight="1" x14ac:dyDescent="0.3">
      <c r="A55" s="57" t="s">
        <v>274</v>
      </c>
    </row>
    <row r="56" spans="1:16" ht="26" customHeight="1" x14ac:dyDescent="0.3">
      <c r="A56" s="75" t="s">
        <v>111</v>
      </c>
      <c r="B56" s="54" t="s">
        <v>265</v>
      </c>
      <c r="C56" s="77" t="s">
        <v>275</v>
      </c>
      <c r="D56" s="59" t="s">
        <v>112</v>
      </c>
      <c r="E56" s="59" t="s">
        <v>113</v>
      </c>
      <c r="F56" s="59" t="s">
        <v>114</v>
      </c>
      <c r="G56" s="59" t="s">
        <v>115</v>
      </c>
      <c r="H56" s="74"/>
      <c r="M56" s="74"/>
      <c r="N56" s="74"/>
      <c r="O56" s="74"/>
      <c r="P56" s="74"/>
    </row>
    <row r="57" spans="1:16" ht="13" customHeight="1" x14ac:dyDescent="0.3">
      <c r="A57" s="54"/>
      <c r="B57" s="64" t="s">
        <v>91</v>
      </c>
      <c r="C57" s="80" t="s">
        <v>276</v>
      </c>
      <c r="D57" s="86">
        <v>1</v>
      </c>
      <c r="E57" s="86">
        <v>1</v>
      </c>
      <c r="F57" s="86">
        <v>1</v>
      </c>
      <c r="G57" s="86">
        <v>1</v>
      </c>
      <c r="H57" s="75"/>
      <c r="M57" s="75"/>
      <c r="N57" s="75"/>
      <c r="O57" s="75"/>
      <c r="P57" s="75"/>
    </row>
    <row r="58" spans="1:16" x14ac:dyDescent="0.25">
      <c r="C58" s="80" t="s">
        <v>277</v>
      </c>
      <c r="D58" s="87">
        <v>10.675000000000001</v>
      </c>
      <c r="E58" s="87">
        <v>10.675000000000001</v>
      </c>
      <c r="F58" s="87">
        <v>10.675000000000001</v>
      </c>
      <c r="G58" s="87">
        <v>10.675000000000001</v>
      </c>
      <c r="H58" s="75"/>
      <c r="M58" s="75"/>
      <c r="N58" s="75"/>
      <c r="O58" s="75"/>
      <c r="P58" s="75"/>
    </row>
    <row r="59" spans="1:16" x14ac:dyDescent="0.25">
      <c r="B59" s="64" t="s">
        <v>92</v>
      </c>
      <c r="C59" s="80" t="s">
        <v>276</v>
      </c>
      <c r="D59" s="86">
        <v>1</v>
      </c>
      <c r="E59" s="86">
        <v>1</v>
      </c>
      <c r="F59" s="86">
        <v>1</v>
      </c>
      <c r="G59" s="86">
        <v>1</v>
      </c>
      <c r="H59" s="75"/>
      <c r="M59" s="75"/>
      <c r="N59" s="75"/>
      <c r="O59" s="75"/>
      <c r="P59" s="75"/>
    </row>
    <row r="60" spans="1:16" x14ac:dyDescent="0.25">
      <c r="C60" s="80" t="s">
        <v>277</v>
      </c>
      <c r="D60" s="87">
        <v>10.675000000000001</v>
      </c>
      <c r="E60" s="87">
        <v>10.675000000000001</v>
      </c>
      <c r="F60" s="87">
        <v>10.675000000000001</v>
      </c>
      <c r="G60" s="87">
        <v>10.675000000000001</v>
      </c>
      <c r="H60" s="75"/>
      <c r="M60" s="75"/>
      <c r="N60" s="75"/>
      <c r="O60" s="75"/>
      <c r="P60" s="75"/>
    </row>
    <row r="61" spans="1:16" x14ac:dyDescent="0.25">
      <c r="B61" s="64" t="s">
        <v>93</v>
      </c>
      <c r="C61" s="80" t="s">
        <v>276</v>
      </c>
      <c r="D61" s="86">
        <v>1</v>
      </c>
      <c r="E61" s="86">
        <v>1</v>
      </c>
      <c r="F61" s="86">
        <v>1</v>
      </c>
      <c r="G61" s="86">
        <v>1</v>
      </c>
      <c r="H61" s="75"/>
      <c r="M61" s="75"/>
      <c r="N61" s="75"/>
      <c r="O61" s="75"/>
      <c r="P61" s="75"/>
    </row>
    <row r="62" spans="1:16" x14ac:dyDescent="0.25">
      <c r="C62" s="80" t="s">
        <v>277</v>
      </c>
      <c r="D62" s="87">
        <v>10.675000000000001</v>
      </c>
      <c r="E62" s="87">
        <v>10.675000000000001</v>
      </c>
      <c r="F62" s="87">
        <v>10.675000000000001</v>
      </c>
      <c r="G62" s="87">
        <v>10.675000000000001</v>
      </c>
      <c r="H62" s="75"/>
      <c r="M62" s="75"/>
      <c r="N62" s="75"/>
      <c r="O62" s="75"/>
      <c r="P62" s="75"/>
    </row>
    <row r="63" spans="1:16" x14ac:dyDescent="0.25">
      <c r="C63" s="80"/>
      <c r="D63" s="80"/>
    </row>
    <row r="64" spans="1:16" s="67" customFormat="1" ht="13" customHeight="1" x14ac:dyDescent="0.3">
      <c r="A64" s="57" t="s">
        <v>278</v>
      </c>
    </row>
    <row r="65" spans="1:16" ht="26" customHeight="1" x14ac:dyDescent="0.3">
      <c r="A65" s="75" t="s">
        <v>118</v>
      </c>
      <c r="B65" s="54" t="s">
        <v>265</v>
      </c>
      <c r="C65" s="77" t="s">
        <v>279</v>
      </c>
      <c r="D65" s="59" t="s">
        <v>67</v>
      </c>
      <c r="E65" s="59" t="s">
        <v>77</v>
      </c>
      <c r="F65" s="59" t="s">
        <v>78</v>
      </c>
      <c r="G65" s="59" t="s">
        <v>79</v>
      </c>
      <c r="H65" s="78" t="s">
        <v>80</v>
      </c>
      <c r="I65" s="74"/>
      <c r="J65" s="74"/>
      <c r="K65" s="74"/>
      <c r="L65" s="74"/>
      <c r="M65" s="74"/>
      <c r="N65" s="74"/>
      <c r="O65" s="74"/>
      <c r="P65" s="74"/>
    </row>
    <row r="66" spans="1:16" ht="13" customHeight="1" x14ac:dyDescent="0.3">
      <c r="A66" s="79"/>
      <c r="B66" s="64" t="s">
        <v>68</v>
      </c>
      <c r="C66" s="80" t="s">
        <v>119</v>
      </c>
      <c r="D66" s="86">
        <v>1</v>
      </c>
      <c r="E66" s="86">
        <v>1</v>
      </c>
      <c r="F66" s="86">
        <v>1</v>
      </c>
      <c r="G66" s="86">
        <v>1</v>
      </c>
      <c r="H66" s="75">
        <v>1</v>
      </c>
      <c r="I66" s="75"/>
      <c r="J66" s="75"/>
      <c r="K66" s="75"/>
      <c r="L66" s="75"/>
      <c r="M66" s="75"/>
      <c r="N66" s="75"/>
      <c r="O66" s="75"/>
      <c r="P66" s="75"/>
    </row>
    <row r="67" spans="1:16" x14ac:dyDescent="0.25">
      <c r="C67" s="80" t="s">
        <v>120</v>
      </c>
      <c r="D67" s="87">
        <v>1.35</v>
      </c>
      <c r="E67" s="87">
        <v>1</v>
      </c>
      <c r="F67" s="87">
        <v>1</v>
      </c>
      <c r="G67" s="87">
        <v>1</v>
      </c>
      <c r="H67" s="75">
        <v>1</v>
      </c>
      <c r="I67" s="75"/>
      <c r="J67" s="75"/>
      <c r="K67" s="75"/>
      <c r="L67" s="75"/>
      <c r="M67" s="75"/>
      <c r="N67" s="75"/>
      <c r="O67" s="75"/>
      <c r="P67" s="75"/>
    </row>
    <row r="68" spans="1:16" x14ac:dyDescent="0.25">
      <c r="C68" s="80" t="s">
        <v>121</v>
      </c>
      <c r="D68" s="87">
        <v>1.35</v>
      </c>
      <c r="E68" s="87">
        <v>1</v>
      </c>
      <c r="F68" s="87">
        <v>1</v>
      </c>
      <c r="G68" s="87">
        <v>1</v>
      </c>
      <c r="H68" s="75">
        <v>1</v>
      </c>
      <c r="I68" s="75"/>
      <c r="J68" s="75"/>
      <c r="K68" s="75"/>
      <c r="L68" s="75"/>
      <c r="M68" s="75"/>
      <c r="N68" s="75"/>
      <c r="O68" s="75"/>
      <c r="P68" s="75"/>
    </row>
    <row r="69" spans="1:16" x14ac:dyDescent="0.25">
      <c r="C69" s="80" t="s">
        <v>122</v>
      </c>
      <c r="D69" s="87">
        <v>5.4</v>
      </c>
      <c r="E69" s="87">
        <v>1</v>
      </c>
      <c r="F69" s="87">
        <v>1</v>
      </c>
      <c r="G69" s="87">
        <v>1</v>
      </c>
      <c r="H69" s="75">
        <v>1</v>
      </c>
      <c r="I69" s="75"/>
      <c r="J69" s="75"/>
      <c r="K69" s="75"/>
      <c r="L69" s="75"/>
      <c r="M69" s="75"/>
      <c r="N69" s="75"/>
      <c r="O69" s="75"/>
      <c r="P69" s="75"/>
    </row>
    <row r="70" spans="1:16" x14ac:dyDescent="0.25">
      <c r="B70" s="64" t="s">
        <v>69</v>
      </c>
      <c r="C70" s="80" t="s">
        <v>119</v>
      </c>
      <c r="D70" s="86">
        <v>1</v>
      </c>
      <c r="E70" s="86">
        <v>1</v>
      </c>
      <c r="F70" s="86">
        <v>1</v>
      </c>
      <c r="G70" s="86">
        <v>1</v>
      </c>
      <c r="H70" s="75">
        <v>1</v>
      </c>
      <c r="I70" s="75"/>
      <c r="J70" s="75"/>
      <c r="K70" s="75"/>
      <c r="L70" s="75"/>
      <c r="M70" s="75"/>
      <c r="N70" s="75"/>
      <c r="O70" s="75"/>
      <c r="P70" s="75"/>
    </row>
    <row r="71" spans="1:16" x14ac:dyDescent="0.25">
      <c r="C71" s="80" t="s">
        <v>120</v>
      </c>
      <c r="D71" s="87">
        <v>1.35</v>
      </c>
      <c r="E71" s="87">
        <v>1</v>
      </c>
      <c r="F71" s="87">
        <v>1</v>
      </c>
      <c r="G71" s="87">
        <v>1</v>
      </c>
      <c r="H71" s="75">
        <v>1</v>
      </c>
      <c r="I71" s="75"/>
      <c r="J71" s="75"/>
      <c r="K71" s="75"/>
      <c r="L71" s="75"/>
      <c r="M71" s="75"/>
      <c r="N71" s="75"/>
      <c r="O71" s="75"/>
      <c r="P71" s="75"/>
    </row>
    <row r="72" spans="1:16" x14ac:dyDescent="0.25">
      <c r="C72" s="80" t="s">
        <v>121</v>
      </c>
      <c r="D72" s="87">
        <v>1.35</v>
      </c>
      <c r="E72" s="87">
        <v>1</v>
      </c>
      <c r="F72" s="87">
        <v>1</v>
      </c>
      <c r="G72" s="87">
        <v>1</v>
      </c>
      <c r="H72" s="75">
        <v>1</v>
      </c>
      <c r="I72" s="75"/>
      <c r="J72" s="75"/>
      <c r="K72" s="75"/>
      <c r="L72" s="75"/>
      <c r="M72" s="75"/>
      <c r="N72" s="75"/>
      <c r="O72" s="75"/>
      <c r="P72" s="75"/>
    </row>
    <row r="73" spans="1:16" x14ac:dyDescent="0.25">
      <c r="C73" s="80" t="s">
        <v>122</v>
      </c>
      <c r="D73" s="87">
        <v>5.4</v>
      </c>
      <c r="E73" s="87">
        <v>1</v>
      </c>
      <c r="F73" s="87">
        <v>1</v>
      </c>
      <c r="G73" s="87">
        <v>1</v>
      </c>
      <c r="H73" s="75">
        <v>1</v>
      </c>
      <c r="I73" s="75"/>
      <c r="J73" s="75"/>
      <c r="K73" s="75"/>
      <c r="L73" s="75"/>
      <c r="M73" s="75"/>
      <c r="N73" s="75"/>
      <c r="O73" s="75"/>
      <c r="P73" s="75"/>
    </row>
    <row r="74" spans="1:16" x14ac:dyDescent="0.25">
      <c r="B74" s="64" t="s">
        <v>70</v>
      </c>
      <c r="C74" s="80" t="s">
        <v>119</v>
      </c>
      <c r="D74" s="86">
        <v>1</v>
      </c>
      <c r="E74" s="86">
        <v>1</v>
      </c>
      <c r="F74" s="86">
        <v>1</v>
      </c>
      <c r="G74" s="86">
        <v>1</v>
      </c>
      <c r="H74" s="75">
        <v>1</v>
      </c>
      <c r="I74" s="75"/>
      <c r="J74" s="75"/>
      <c r="K74" s="75"/>
      <c r="L74" s="75"/>
      <c r="M74" s="75"/>
      <c r="N74" s="75"/>
      <c r="O74" s="75"/>
      <c r="P74" s="75"/>
    </row>
    <row r="75" spans="1:16" x14ac:dyDescent="0.25">
      <c r="C75" s="80" t="s">
        <v>120</v>
      </c>
      <c r="D75" s="87">
        <v>1.35</v>
      </c>
      <c r="E75" s="87">
        <v>1</v>
      </c>
      <c r="F75" s="87">
        <v>1</v>
      </c>
      <c r="G75" s="87">
        <v>1</v>
      </c>
      <c r="H75" s="75">
        <v>1</v>
      </c>
      <c r="I75" s="75"/>
      <c r="J75" s="75"/>
      <c r="K75" s="75"/>
      <c r="L75" s="75"/>
      <c r="M75" s="75"/>
      <c r="N75" s="75"/>
      <c r="O75" s="75"/>
      <c r="P75" s="75"/>
    </row>
    <row r="76" spans="1:16" x14ac:dyDescent="0.25">
      <c r="C76" s="80" t="s">
        <v>121</v>
      </c>
      <c r="D76" s="87">
        <v>1.35</v>
      </c>
      <c r="E76" s="87">
        <v>1</v>
      </c>
      <c r="F76" s="87">
        <v>1</v>
      </c>
      <c r="G76" s="87">
        <v>1</v>
      </c>
      <c r="H76" s="75">
        <v>1</v>
      </c>
      <c r="I76" s="75"/>
      <c r="J76" s="75"/>
      <c r="K76" s="75"/>
      <c r="L76" s="75"/>
      <c r="M76" s="75"/>
      <c r="N76" s="75"/>
      <c r="O76" s="75"/>
      <c r="P76" s="75"/>
    </row>
    <row r="77" spans="1:16" x14ac:dyDescent="0.25">
      <c r="C77" s="80" t="s">
        <v>122</v>
      </c>
      <c r="D77" s="87">
        <v>5.4</v>
      </c>
      <c r="E77" s="87">
        <v>1</v>
      </c>
      <c r="F77" s="87">
        <v>1</v>
      </c>
      <c r="G77" s="87">
        <v>1</v>
      </c>
      <c r="H77" s="75">
        <v>1</v>
      </c>
      <c r="I77" s="75"/>
      <c r="J77" s="75"/>
      <c r="K77" s="75"/>
      <c r="L77" s="75"/>
      <c r="M77" s="75"/>
      <c r="N77" s="75"/>
      <c r="O77" s="75"/>
      <c r="P77" s="75"/>
    </row>
    <row r="78" spans="1:16" x14ac:dyDescent="0.25">
      <c r="B78" s="64" t="s">
        <v>72</v>
      </c>
      <c r="C78" s="80" t="s">
        <v>119</v>
      </c>
      <c r="D78" s="86">
        <v>1</v>
      </c>
      <c r="E78" s="86">
        <v>1</v>
      </c>
      <c r="F78" s="86">
        <v>1</v>
      </c>
      <c r="G78" s="86">
        <v>1</v>
      </c>
      <c r="H78" s="75">
        <v>1</v>
      </c>
      <c r="I78" s="75"/>
      <c r="J78" s="75"/>
      <c r="K78" s="75"/>
      <c r="L78" s="75"/>
      <c r="M78" s="75"/>
      <c r="N78" s="75"/>
      <c r="O78" s="75"/>
      <c r="P78" s="75"/>
    </row>
    <row r="79" spans="1:16" x14ac:dyDescent="0.25">
      <c r="C79" s="80" t="s">
        <v>120</v>
      </c>
      <c r="D79" s="87">
        <v>1</v>
      </c>
      <c r="E79" s="87">
        <v>1</v>
      </c>
      <c r="F79" s="87">
        <v>1</v>
      </c>
      <c r="G79" s="87">
        <v>1</v>
      </c>
      <c r="H79" s="75">
        <v>1</v>
      </c>
      <c r="I79" s="75"/>
      <c r="J79" s="75"/>
      <c r="K79" s="75"/>
      <c r="L79" s="75"/>
      <c r="M79" s="75"/>
      <c r="N79" s="75"/>
      <c r="O79" s="75"/>
      <c r="P79" s="75"/>
    </row>
    <row r="80" spans="1:16" x14ac:dyDescent="0.25">
      <c r="C80" s="80" t="s">
        <v>121</v>
      </c>
      <c r="D80" s="87">
        <v>1</v>
      </c>
      <c r="E80" s="87">
        <v>1</v>
      </c>
      <c r="F80" s="87">
        <v>1</v>
      </c>
      <c r="G80" s="87">
        <v>1</v>
      </c>
      <c r="H80" s="75">
        <v>1</v>
      </c>
      <c r="I80" s="75"/>
      <c r="J80" s="75"/>
      <c r="K80" s="75"/>
      <c r="L80" s="75"/>
      <c r="M80" s="75"/>
      <c r="N80" s="75"/>
      <c r="O80" s="75"/>
      <c r="P80" s="75"/>
    </row>
    <row r="81" spans="2:16" x14ac:dyDescent="0.25">
      <c r="C81" s="80" t="s">
        <v>122</v>
      </c>
      <c r="D81" s="87">
        <v>1</v>
      </c>
      <c r="E81" s="87">
        <v>1</v>
      </c>
      <c r="F81" s="87">
        <v>1</v>
      </c>
      <c r="G81" s="87">
        <v>1</v>
      </c>
      <c r="H81" s="75">
        <v>1</v>
      </c>
      <c r="I81" s="75"/>
      <c r="J81" s="75"/>
      <c r="K81" s="75"/>
      <c r="L81" s="75"/>
      <c r="M81" s="75"/>
      <c r="N81" s="75"/>
      <c r="O81" s="75"/>
      <c r="P81" s="75"/>
    </row>
    <row r="82" spans="2:16" x14ac:dyDescent="0.25">
      <c r="B82" s="64" t="s">
        <v>81</v>
      </c>
      <c r="C82" s="80" t="s">
        <v>119</v>
      </c>
      <c r="D82" s="86">
        <v>1</v>
      </c>
      <c r="E82" s="86">
        <v>1</v>
      </c>
      <c r="F82" s="86">
        <v>1</v>
      </c>
      <c r="G82" s="86">
        <v>1</v>
      </c>
      <c r="H82" s="75">
        <v>1</v>
      </c>
      <c r="I82" s="75"/>
      <c r="J82" s="75"/>
      <c r="K82" s="75"/>
      <c r="L82" s="75"/>
      <c r="M82" s="75"/>
      <c r="N82" s="75"/>
      <c r="O82" s="75"/>
      <c r="P82" s="75"/>
    </row>
    <row r="83" spans="2:16" x14ac:dyDescent="0.25">
      <c r="C83" s="80" t="s">
        <v>120</v>
      </c>
      <c r="D83" s="87">
        <v>1</v>
      </c>
      <c r="E83" s="87">
        <v>2.2799999999999998</v>
      </c>
      <c r="F83" s="87">
        <v>1</v>
      </c>
      <c r="G83" s="87">
        <v>1</v>
      </c>
      <c r="H83" s="75">
        <v>1</v>
      </c>
      <c r="I83" s="75"/>
      <c r="J83" s="75"/>
      <c r="K83" s="75"/>
      <c r="L83" s="75"/>
      <c r="M83" s="75"/>
      <c r="N83" s="75"/>
      <c r="O83" s="75"/>
      <c r="P83" s="75"/>
    </row>
    <row r="84" spans="2:16" x14ac:dyDescent="0.25">
      <c r="C84" s="80" t="s">
        <v>121</v>
      </c>
      <c r="D84" s="87">
        <v>1</v>
      </c>
      <c r="E84" s="87">
        <v>4.62</v>
      </c>
      <c r="F84" s="87">
        <v>1</v>
      </c>
      <c r="G84" s="87">
        <v>1</v>
      </c>
      <c r="H84" s="75">
        <v>1</v>
      </c>
      <c r="I84" s="75"/>
      <c r="J84" s="75"/>
      <c r="K84" s="75"/>
      <c r="L84" s="75"/>
      <c r="M84" s="75"/>
      <c r="N84" s="75"/>
      <c r="O84" s="75"/>
      <c r="P84" s="75"/>
    </row>
    <row r="85" spans="2:16" x14ac:dyDescent="0.25">
      <c r="C85" s="80" t="s">
        <v>122</v>
      </c>
      <c r="D85" s="87">
        <v>1</v>
      </c>
      <c r="E85" s="87">
        <v>10.53</v>
      </c>
      <c r="F85" s="87">
        <v>1.47</v>
      </c>
      <c r="G85" s="87">
        <v>2.57</v>
      </c>
      <c r="H85" s="75">
        <v>1</v>
      </c>
      <c r="I85" s="75"/>
      <c r="J85" s="75"/>
      <c r="K85" s="75"/>
      <c r="L85" s="75"/>
      <c r="M85" s="75"/>
      <c r="N85" s="75"/>
      <c r="O85" s="75"/>
      <c r="P85" s="75"/>
    </row>
    <row r="86" spans="2:16" x14ac:dyDescent="0.25">
      <c r="B86" s="64" t="s">
        <v>82</v>
      </c>
      <c r="C86" s="80" t="s">
        <v>119</v>
      </c>
      <c r="D86" s="86">
        <v>1</v>
      </c>
      <c r="E86" s="86">
        <v>1</v>
      </c>
      <c r="F86" s="86">
        <v>1</v>
      </c>
      <c r="G86" s="86">
        <v>1</v>
      </c>
      <c r="H86" s="75">
        <v>1</v>
      </c>
      <c r="I86" s="75"/>
      <c r="J86" s="75"/>
      <c r="K86" s="75"/>
      <c r="L86" s="75"/>
      <c r="M86" s="75"/>
      <c r="N86" s="75"/>
      <c r="O86" s="75"/>
      <c r="P86" s="75"/>
    </row>
    <row r="87" spans="2:16" x14ac:dyDescent="0.25">
      <c r="C87" s="80" t="s">
        <v>120</v>
      </c>
      <c r="D87" s="87">
        <v>1</v>
      </c>
      <c r="E87" s="87">
        <v>1.66</v>
      </c>
      <c r="F87" s="87">
        <v>1</v>
      </c>
      <c r="G87" s="87">
        <v>1</v>
      </c>
      <c r="H87" s="75">
        <v>1</v>
      </c>
      <c r="I87" s="75"/>
      <c r="J87" s="75"/>
      <c r="K87" s="75"/>
      <c r="L87" s="75"/>
      <c r="M87" s="75"/>
      <c r="N87" s="75"/>
      <c r="O87" s="75"/>
      <c r="P87" s="75"/>
    </row>
    <row r="88" spans="2:16" x14ac:dyDescent="0.25">
      <c r="C88" s="80" t="s">
        <v>121</v>
      </c>
      <c r="D88" s="87">
        <v>1</v>
      </c>
      <c r="E88" s="87">
        <v>2.5</v>
      </c>
      <c r="F88" s="87">
        <v>1</v>
      </c>
      <c r="G88" s="87">
        <v>1</v>
      </c>
      <c r="H88" s="75">
        <v>1</v>
      </c>
      <c r="I88" s="75"/>
      <c r="J88" s="75"/>
      <c r="K88" s="75"/>
      <c r="L88" s="75"/>
      <c r="M88" s="75"/>
      <c r="N88" s="75"/>
      <c r="O88" s="75"/>
      <c r="P88" s="75"/>
    </row>
    <row r="89" spans="2:16" x14ac:dyDescent="0.25">
      <c r="C89" s="80" t="s">
        <v>122</v>
      </c>
      <c r="D89" s="87">
        <v>1</v>
      </c>
      <c r="E89" s="87">
        <v>14.97</v>
      </c>
      <c r="F89" s="87">
        <v>1.92</v>
      </c>
      <c r="G89" s="87">
        <v>1.92</v>
      </c>
      <c r="H89" s="75">
        <v>1</v>
      </c>
      <c r="I89" s="75"/>
      <c r="J89" s="75"/>
      <c r="K89" s="75"/>
      <c r="L89" s="75"/>
      <c r="M89" s="75"/>
      <c r="N89" s="75"/>
      <c r="O89" s="75"/>
      <c r="P89" s="75"/>
    </row>
    <row r="90" spans="2:16" x14ac:dyDescent="0.25">
      <c r="B90" s="64" t="s">
        <v>84</v>
      </c>
      <c r="C90" s="80" t="s">
        <v>119</v>
      </c>
      <c r="D90" s="86">
        <v>1</v>
      </c>
      <c r="E90" s="86">
        <v>1</v>
      </c>
      <c r="F90" s="86">
        <v>1</v>
      </c>
      <c r="G90" s="86">
        <v>1</v>
      </c>
      <c r="H90" s="75">
        <v>1</v>
      </c>
      <c r="I90" s="75"/>
      <c r="J90" s="75"/>
      <c r="K90" s="75"/>
      <c r="L90" s="75"/>
      <c r="M90" s="75"/>
      <c r="N90" s="75"/>
      <c r="O90" s="75"/>
      <c r="P90" s="75"/>
    </row>
    <row r="91" spans="2:16" x14ac:dyDescent="0.25">
      <c r="C91" s="80" t="s">
        <v>120</v>
      </c>
      <c r="D91" s="87">
        <v>1</v>
      </c>
      <c r="E91" s="87">
        <v>1.48</v>
      </c>
      <c r="F91" s="87">
        <v>1</v>
      </c>
      <c r="G91" s="87">
        <v>1</v>
      </c>
      <c r="H91" s="75">
        <v>1</v>
      </c>
      <c r="I91" s="75"/>
      <c r="J91" s="75"/>
      <c r="K91" s="75"/>
      <c r="L91" s="75"/>
      <c r="M91" s="75"/>
      <c r="N91" s="75"/>
      <c r="O91" s="75"/>
      <c r="P91" s="75"/>
    </row>
    <row r="92" spans="2:16" x14ac:dyDescent="0.25">
      <c r="C92" s="80" t="s">
        <v>121</v>
      </c>
      <c r="D92" s="87">
        <v>1</v>
      </c>
      <c r="E92" s="87">
        <v>2.84</v>
      </c>
      <c r="F92" s="87">
        <v>1</v>
      </c>
      <c r="G92" s="87">
        <v>1</v>
      </c>
      <c r="H92" s="75">
        <v>1</v>
      </c>
      <c r="I92" s="75"/>
      <c r="J92" s="75"/>
      <c r="K92" s="75"/>
      <c r="L92" s="75"/>
      <c r="M92" s="75"/>
      <c r="N92" s="75"/>
      <c r="O92" s="75"/>
      <c r="P92" s="75"/>
    </row>
    <row r="93" spans="2:16" x14ac:dyDescent="0.25">
      <c r="C93" s="80" t="s">
        <v>122</v>
      </c>
      <c r="D93" s="87">
        <v>1</v>
      </c>
      <c r="E93" s="87">
        <v>14.4</v>
      </c>
      <c r="F93" s="87">
        <v>3.69</v>
      </c>
      <c r="G93" s="87">
        <v>3.69</v>
      </c>
      <c r="H93" s="75">
        <v>1</v>
      </c>
      <c r="I93" s="75"/>
      <c r="J93" s="75"/>
      <c r="K93" s="75"/>
      <c r="L93" s="75"/>
      <c r="M93" s="75"/>
      <c r="N93" s="75"/>
      <c r="O93" s="75"/>
      <c r="P93" s="75"/>
    </row>
    <row r="94" spans="2:16" x14ac:dyDescent="0.25">
      <c r="B94" s="64" t="s">
        <v>83</v>
      </c>
      <c r="C94" s="80" t="s">
        <v>119</v>
      </c>
      <c r="D94" s="86">
        <v>1</v>
      </c>
      <c r="E94" s="86">
        <v>1</v>
      </c>
      <c r="F94" s="86">
        <v>1</v>
      </c>
      <c r="G94" s="86">
        <v>1</v>
      </c>
      <c r="H94" s="75">
        <v>1</v>
      </c>
      <c r="I94" s="75"/>
      <c r="J94" s="75"/>
      <c r="K94" s="75"/>
      <c r="L94" s="75"/>
      <c r="M94" s="75"/>
      <c r="N94" s="75"/>
      <c r="O94" s="75"/>
      <c r="P94" s="75"/>
    </row>
    <row r="95" spans="2:16" x14ac:dyDescent="0.25">
      <c r="C95" s="80" t="s">
        <v>120</v>
      </c>
      <c r="D95" s="87">
        <v>1</v>
      </c>
      <c r="E95" s="87">
        <v>1.48</v>
      </c>
      <c r="F95" s="87">
        <v>1</v>
      </c>
      <c r="G95" s="87">
        <v>1</v>
      </c>
      <c r="H95" s="75">
        <v>1</v>
      </c>
      <c r="I95" s="75"/>
      <c r="J95" s="75"/>
      <c r="K95" s="75"/>
      <c r="L95" s="75"/>
      <c r="M95" s="75"/>
      <c r="N95" s="75"/>
      <c r="O95" s="75"/>
      <c r="P95" s="75"/>
    </row>
    <row r="96" spans="2:16" x14ac:dyDescent="0.25">
      <c r="C96" s="80" t="s">
        <v>121</v>
      </c>
      <c r="D96" s="87">
        <v>1</v>
      </c>
      <c r="E96" s="87">
        <v>2.84</v>
      </c>
      <c r="F96" s="87">
        <v>1</v>
      </c>
      <c r="G96" s="87">
        <v>1</v>
      </c>
      <c r="H96" s="75">
        <v>1</v>
      </c>
      <c r="I96" s="75"/>
      <c r="J96" s="75"/>
      <c r="K96" s="75"/>
      <c r="L96" s="75"/>
      <c r="M96" s="75"/>
      <c r="N96" s="75"/>
      <c r="O96" s="75"/>
      <c r="P96" s="75"/>
    </row>
    <row r="97" spans="1:16" x14ac:dyDescent="0.25">
      <c r="C97" s="80" t="s">
        <v>122</v>
      </c>
      <c r="D97" s="87">
        <v>1</v>
      </c>
      <c r="E97" s="87">
        <v>14.4</v>
      </c>
      <c r="F97" s="87">
        <v>3.69</v>
      </c>
      <c r="G97" s="87">
        <v>3.69</v>
      </c>
      <c r="H97" s="75">
        <v>1</v>
      </c>
      <c r="I97" s="75"/>
      <c r="J97" s="75"/>
      <c r="K97" s="75"/>
      <c r="L97" s="75"/>
      <c r="M97" s="75"/>
      <c r="N97" s="75"/>
      <c r="O97" s="75"/>
      <c r="P97" s="75"/>
    </row>
    <row r="98" spans="1:16" x14ac:dyDescent="0.25">
      <c r="B98" s="64" t="s">
        <v>86</v>
      </c>
      <c r="C98" s="80" t="s">
        <v>119</v>
      </c>
      <c r="D98" s="86">
        <v>1</v>
      </c>
      <c r="E98" s="86">
        <v>1</v>
      </c>
      <c r="F98" s="86">
        <v>1</v>
      </c>
      <c r="G98" s="86">
        <v>1</v>
      </c>
      <c r="H98" s="75">
        <v>1</v>
      </c>
      <c r="I98" s="75"/>
      <c r="J98" s="75"/>
      <c r="K98" s="75"/>
      <c r="L98" s="75"/>
      <c r="M98" s="75"/>
      <c r="N98" s="75"/>
      <c r="O98" s="75"/>
      <c r="P98" s="75"/>
    </row>
    <row r="99" spans="1:16" x14ac:dyDescent="0.25">
      <c r="C99" s="80" t="s">
        <v>120</v>
      </c>
      <c r="D99" s="87">
        <v>1</v>
      </c>
      <c r="E99" s="87">
        <v>1.48</v>
      </c>
      <c r="F99" s="87">
        <v>1</v>
      </c>
      <c r="G99" s="87">
        <v>1</v>
      </c>
      <c r="H99" s="75">
        <v>1</v>
      </c>
      <c r="I99" s="75"/>
      <c r="J99" s="75"/>
      <c r="K99" s="75"/>
      <c r="L99" s="75"/>
      <c r="M99" s="75"/>
      <c r="N99" s="75"/>
      <c r="O99" s="75"/>
      <c r="P99" s="75"/>
    </row>
    <row r="100" spans="1:16" x14ac:dyDescent="0.25">
      <c r="C100" s="80" t="s">
        <v>121</v>
      </c>
      <c r="D100" s="87">
        <v>1</v>
      </c>
      <c r="E100" s="87">
        <v>2.84</v>
      </c>
      <c r="F100" s="87">
        <v>1</v>
      </c>
      <c r="G100" s="87">
        <v>1</v>
      </c>
      <c r="H100" s="75">
        <v>1</v>
      </c>
      <c r="I100" s="75"/>
      <c r="J100" s="75"/>
      <c r="K100" s="75"/>
      <c r="L100" s="75"/>
      <c r="M100" s="75"/>
      <c r="N100" s="75"/>
      <c r="O100" s="75"/>
      <c r="P100" s="75"/>
    </row>
    <row r="101" spans="1:16" x14ac:dyDescent="0.25">
      <c r="C101" s="80" t="s">
        <v>122</v>
      </c>
      <c r="D101" s="87">
        <v>1</v>
      </c>
      <c r="E101" s="87">
        <v>14.4</v>
      </c>
      <c r="F101" s="87">
        <v>3.69</v>
      </c>
      <c r="G101" s="87">
        <v>3.69</v>
      </c>
      <c r="H101" s="75">
        <v>1</v>
      </c>
      <c r="I101" s="75"/>
      <c r="J101" s="75"/>
      <c r="K101" s="75"/>
      <c r="L101" s="75"/>
      <c r="M101" s="75"/>
      <c r="N101" s="75"/>
      <c r="O101" s="75"/>
      <c r="P101" s="75"/>
    </row>
    <row r="103" spans="1:16" s="67" customFormat="1" ht="13" customHeight="1" x14ac:dyDescent="0.3">
      <c r="A103" s="57" t="s">
        <v>280</v>
      </c>
    </row>
    <row r="104" spans="1:16" ht="26" customHeight="1" x14ac:dyDescent="0.3">
      <c r="A104" s="75" t="s">
        <v>81</v>
      </c>
      <c r="B104" s="79" t="s">
        <v>122</v>
      </c>
      <c r="C104" s="77" t="s">
        <v>279</v>
      </c>
      <c r="D104" s="59" t="s">
        <v>67</v>
      </c>
      <c r="E104" s="59" t="s">
        <v>77</v>
      </c>
      <c r="F104" s="59" t="s">
        <v>78</v>
      </c>
      <c r="G104" s="59" t="s">
        <v>79</v>
      </c>
      <c r="H104" s="78" t="s">
        <v>80</v>
      </c>
      <c r="I104" s="74"/>
      <c r="J104" s="74"/>
      <c r="K104" s="74"/>
      <c r="L104" s="74"/>
      <c r="M104" s="74"/>
      <c r="N104" s="74"/>
      <c r="O104" s="74"/>
      <c r="P104" s="74"/>
    </row>
    <row r="105" spans="1:16" ht="13" customHeight="1" x14ac:dyDescent="0.3">
      <c r="A105" s="54"/>
      <c r="C105" s="80" t="s">
        <v>119</v>
      </c>
      <c r="D105" s="86">
        <v>1</v>
      </c>
      <c r="E105" s="86">
        <v>1</v>
      </c>
      <c r="F105" s="86">
        <v>1</v>
      </c>
      <c r="G105" s="86">
        <v>1</v>
      </c>
      <c r="H105" s="75">
        <v>1</v>
      </c>
      <c r="I105" s="75"/>
      <c r="J105" s="75"/>
      <c r="K105" s="75"/>
      <c r="L105" s="75"/>
      <c r="M105" s="75"/>
      <c r="N105" s="75"/>
      <c r="O105" s="75"/>
      <c r="P105" s="75"/>
    </row>
    <row r="106" spans="1:16" x14ac:dyDescent="0.25">
      <c r="C106" s="80" t="s">
        <v>120</v>
      </c>
      <c r="D106" s="87">
        <v>1.26</v>
      </c>
      <c r="E106" s="87">
        <v>1.26</v>
      </c>
      <c r="F106" s="87">
        <v>1</v>
      </c>
      <c r="G106" s="87">
        <v>1</v>
      </c>
      <c r="H106" s="75">
        <v>1</v>
      </c>
      <c r="I106" s="75"/>
      <c r="J106" s="75"/>
      <c r="K106" s="75"/>
      <c r="L106" s="75"/>
      <c r="M106" s="75"/>
      <c r="N106" s="75"/>
      <c r="O106" s="75"/>
      <c r="P106" s="75"/>
    </row>
    <row r="107" spans="1:16" x14ac:dyDescent="0.25">
      <c r="C107" s="80" t="s">
        <v>121</v>
      </c>
      <c r="D107" s="87">
        <v>1.68</v>
      </c>
      <c r="E107" s="87">
        <v>1.68</v>
      </c>
      <c r="F107" s="87">
        <v>1</v>
      </c>
      <c r="G107" s="87">
        <v>1</v>
      </c>
      <c r="H107" s="75">
        <v>1</v>
      </c>
      <c r="I107" s="75"/>
      <c r="J107" s="75"/>
      <c r="K107" s="75"/>
      <c r="L107" s="75"/>
      <c r="M107" s="75"/>
      <c r="N107" s="75"/>
      <c r="O107" s="75"/>
      <c r="P107" s="75"/>
    </row>
    <row r="108" spans="1:16" x14ac:dyDescent="0.25">
      <c r="C108" s="80" t="s">
        <v>122</v>
      </c>
      <c r="D108" s="87">
        <v>2.65</v>
      </c>
      <c r="E108" s="87">
        <v>2.65</v>
      </c>
      <c r="F108" s="87">
        <v>2.0699999999999998</v>
      </c>
      <c r="G108" s="87">
        <v>2.0699999999999998</v>
      </c>
      <c r="H108" s="75">
        <v>1</v>
      </c>
      <c r="I108" s="75"/>
      <c r="J108" s="75"/>
      <c r="K108" s="75"/>
      <c r="L108" s="75"/>
      <c r="M108" s="75"/>
      <c r="N108" s="75"/>
      <c r="O108" s="75"/>
      <c r="P108" s="75"/>
    </row>
    <row r="110" spans="1:16" s="89" customFormat="1" ht="13" customHeight="1" x14ac:dyDescent="0.3">
      <c r="A110" s="88" t="s">
        <v>235</v>
      </c>
      <c r="H110" s="88"/>
    </row>
    <row r="111" spans="1:16" ht="13" customHeight="1" x14ac:dyDescent="0.3">
      <c r="A111" s="57" t="s">
        <v>264</v>
      </c>
      <c r="B111" s="67"/>
      <c r="C111" s="67"/>
      <c r="D111" s="67"/>
      <c r="E111" s="67"/>
      <c r="F111" s="67"/>
      <c r="G111" s="67"/>
      <c r="H111" s="67"/>
    </row>
    <row r="112" spans="1:16" ht="13" customHeight="1" x14ac:dyDescent="0.3">
      <c r="A112" s="75" t="s">
        <v>225</v>
      </c>
      <c r="B112" s="73" t="s">
        <v>265</v>
      </c>
      <c r="C112" s="73" t="s">
        <v>266</v>
      </c>
      <c r="D112" s="59" t="s">
        <v>67</v>
      </c>
      <c r="E112" s="59" t="s">
        <v>77</v>
      </c>
      <c r="F112" s="59" t="s">
        <v>78</v>
      </c>
      <c r="G112" s="59" t="s">
        <v>79</v>
      </c>
      <c r="H112" s="59" t="s">
        <v>80</v>
      </c>
    </row>
    <row r="113" spans="1:8" ht="13" customHeight="1" x14ac:dyDescent="0.3">
      <c r="A113" s="54"/>
      <c r="B113" s="64" t="s">
        <v>81</v>
      </c>
      <c r="C113" s="80" t="s">
        <v>267</v>
      </c>
      <c r="D113" s="120">
        <f t="shared" ref="D113:H122" si="0">D3*0.8</f>
        <v>0.8</v>
      </c>
      <c r="E113" s="120">
        <f t="shared" si="0"/>
        <v>0.8</v>
      </c>
      <c r="F113" s="120">
        <f t="shared" si="0"/>
        <v>0.8</v>
      </c>
      <c r="G113" s="120">
        <f t="shared" si="0"/>
        <v>0.8</v>
      </c>
      <c r="H113" s="120">
        <f t="shared" si="0"/>
        <v>0.8</v>
      </c>
    </row>
    <row r="114" spans="1:8" x14ac:dyDescent="0.25">
      <c r="C114" s="80" t="s">
        <v>268</v>
      </c>
      <c r="D114" s="120">
        <f t="shared" si="0"/>
        <v>0.8</v>
      </c>
      <c r="E114" s="120">
        <f t="shared" si="0"/>
        <v>1.3360000000000001</v>
      </c>
      <c r="F114" s="120">
        <f t="shared" si="0"/>
        <v>1.3360000000000001</v>
      </c>
      <c r="G114" s="120">
        <f t="shared" si="0"/>
        <v>1.3360000000000001</v>
      </c>
      <c r="H114" s="120">
        <f t="shared" si="0"/>
        <v>1.3360000000000001</v>
      </c>
    </row>
    <row r="115" spans="1:8" x14ac:dyDescent="0.25">
      <c r="C115" s="80" t="s">
        <v>269</v>
      </c>
      <c r="D115" s="120">
        <f t="shared" si="0"/>
        <v>0.8</v>
      </c>
      <c r="E115" s="120">
        <f t="shared" si="0"/>
        <v>1.9039999999999999</v>
      </c>
      <c r="F115" s="120">
        <f t="shared" si="0"/>
        <v>1.9039999999999999</v>
      </c>
      <c r="G115" s="120">
        <f t="shared" si="0"/>
        <v>1.9039999999999999</v>
      </c>
      <c r="H115" s="120">
        <f t="shared" si="0"/>
        <v>1.9039999999999999</v>
      </c>
    </row>
    <row r="116" spans="1:8" x14ac:dyDescent="0.25">
      <c r="C116" s="80" t="s">
        <v>270</v>
      </c>
      <c r="D116" s="120">
        <f t="shared" si="0"/>
        <v>0.8</v>
      </c>
      <c r="E116" s="120">
        <f t="shared" si="0"/>
        <v>5.0640000000000001</v>
      </c>
      <c r="F116" s="120">
        <f t="shared" si="0"/>
        <v>5.0640000000000001</v>
      </c>
      <c r="G116" s="120">
        <f t="shared" si="0"/>
        <v>5.0640000000000001</v>
      </c>
      <c r="H116" s="120">
        <f t="shared" si="0"/>
        <v>5.0640000000000001</v>
      </c>
    </row>
    <row r="117" spans="1:8" x14ac:dyDescent="0.25">
      <c r="B117" s="64" t="s">
        <v>82</v>
      </c>
      <c r="C117" s="80" t="s">
        <v>267</v>
      </c>
      <c r="D117" s="120">
        <f t="shared" si="0"/>
        <v>0.8</v>
      </c>
      <c r="E117" s="120">
        <f t="shared" si="0"/>
        <v>0.8</v>
      </c>
      <c r="F117" s="120">
        <f t="shared" si="0"/>
        <v>0.8</v>
      </c>
      <c r="G117" s="120">
        <f t="shared" si="0"/>
        <v>0.8</v>
      </c>
      <c r="H117" s="120">
        <f t="shared" si="0"/>
        <v>0.8</v>
      </c>
    </row>
    <row r="118" spans="1:8" x14ac:dyDescent="0.25">
      <c r="C118" s="80" t="s">
        <v>268</v>
      </c>
      <c r="D118" s="120">
        <f t="shared" si="0"/>
        <v>0.8</v>
      </c>
      <c r="E118" s="120">
        <f t="shared" si="0"/>
        <v>1.2400000000000002</v>
      </c>
      <c r="F118" s="120">
        <f t="shared" si="0"/>
        <v>1.2400000000000002</v>
      </c>
      <c r="G118" s="120">
        <f t="shared" si="0"/>
        <v>1.2400000000000002</v>
      </c>
      <c r="H118" s="120">
        <f t="shared" si="0"/>
        <v>1.2400000000000002</v>
      </c>
    </row>
    <row r="119" spans="1:8" x14ac:dyDescent="0.25">
      <c r="C119" s="80" t="s">
        <v>269</v>
      </c>
      <c r="D119" s="120">
        <f t="shared" si="0"/>
        <v>0.8</v>
      </c>
      <c r="E119" s="120">
        <f t="shared" si="0"/>
        <v>1.7440000000000002</v>
      </c>
      <c r="F119" s="120">
        <f t="shared" si="0"/>
        <v>1.7440000000000002</v>
      </c>
      <c r="G119" s="120">
        <f t="shared" si="0"/>
        <v>1.7440000000000002</v>
      </c>
      <c r="H119" s="120">
        <f t="shared" si="0"/>
        <v>1.7440000000000002</v>
      </c>
    </row>
    <row r="120" spans="1:8" x14ac:dyDescent="0.25">
      <c r="C120" s="80" t="s">
        <v>270</v>
      </c>
      <c r="D120" s="120">
        <f t="shared" si="0"/>
        <v>0.8</v>
      </c>
      <c r="E120" s="120">
        <f t="shared" si="0"/>
        <v>5.1120000000000001</v>
      </c>
      <c r="F120" s="120">
        <f t="shared" si="0"/>
        <v>5.1120000000000001</v>
      </c>
      <c r="G120" s="120">
        <f t="shared" si="0"/>
        <v>5.1120000000000001</v>
      </c>
      <c r="H120" s="120">
        <f t="shared" si="0"/>
        <v>5.1120000000000001</v>
      </c>
    </row>
    <row r="121" spans="1:8" x14ac:dyDescent="0.25">
      <c r="B121" s="64" t="s">
        <v>84</v>
      </c>
      <c r="C121" s="80" t="s">
        <v>267</v>
      </c>
      <c r="D121" s="120">
        <f t="shared" si="0"/>
        <v>0.8</v>
      </c>
      <c r="E121" s="120">
        <f t="shared" si="0"/>
        <v>0.8</v>
      </c>
      <c r="F121" s="120">
        <f t="shared" si="0"/>
        <v>0.8</v>
      </c>
      <c r="G121" s="120">
        <f t="shared" si="0"/>
        <v>0.8</v>
      </c>
      <c r="H121" s="120">
        <f t="shared" si="0"/>
        <v>0.8</v>
      </c>
    </row>
    <row r="122" spans="1:8" x14ac:dyDescent="0.25">
      <c r="C122" s="80" t="s">
        <v>268</v>
      </c>
      <c r="D122" s="120">
        <f t="shared" si="0"/>
        <v>0.8</v>
      </c>
      <c r="E122" s="120">
        <f t="shared" si="0"/>
        <v>0.8</v>
      </c>
      <c r="F122" s="120">
        <f t="shared" si="0"/>
        <v>0.8</v>
      </c>
      <c r="G122" s="120">
        <f t="shared" si="0"/>
        <v>0.8</v>
      </c>
      <c r="H122" s="120">
        <f t="shared" si="0"/>
        <v>0.8</v>
      </c>
    </row>
    <row r="123" spans="1:8" x14ac:dyDescent="0.25">
      <c r="C123" s="80" t="s">
        <v>269</v>
      </c>
      <c r="D123" s="120">
        <f t="shared" ref="D123:H132" si="1">D13*0.8</f>
        <v>0.8</v>
      </c>
      <c r="E123" s="120">
        <f t="shared" si="1"/>
        <v>2.2320000000000002</v>
      </c>
      <c r="F123" s="120">
        <f t="shared" si="1"/>
        <v>2.2320000000000002</v>
      </c>
      <c r="G123" s="120">
        <f t="shared" si="1"/>
        <v>2.2320000000000002</v>
      </c>
      <c r="H123" s="120">
        <f t="shared" si="1"/>
        <v>2.2320000000000002</v>
      </c>
    </row>
    <row r="124" spans="1:8" x14ac:dyDescent="0.25">
      <c r="C124" s="80" t="s">
        <v>270</v>
      </c>
      <c r="D124" s="120">
        <f t="shared" si="1"/>
        <v>0.8</v>
      </c>
      <c r="E124" s="120">
        <f t="shared" si="1"/>
        <v>4.8079999999999998</v>
      </c>
      <c r="F124" s="120">
        <f t="shared" si="1"/>
        <v>4.8079999999999998</v>
      </c>
      <c r="G124" s="120">
        <f t="shared" si="1"/>
        <v>4.8079999999999998</v>
      </c>
      <c r="H124" s="120">
        <f t="shared" si="1"/>
        <v>4.8079999999999998</v>
      </c>
    </row>
    <row r="125" spans="1:8" x14ac:dyDescent="0.25">
      <c r="B125" s="64" t="s">
        <v>85</v>
      </c>
      <c r="C125" s="80" t="s">
        <v>267</v>
      </c>
      <c r="D125" s="120">
        <f t="shared" si="1"/>
        <v>0.8</v>
      </c>
      <c r="E125" s="120">
        <f t="shared" si="1"/>
        <v>0.8</v>
      </c>
      <c r="F125" s="120">
        <f t="shared" si="1"/>
        <v>0.8</v>
      </c>
      <c r="G125" s="120">
        <f t="shared" si="1"/>
        <v>0.8</v>
      </c>
      <c r="H125" s="120">
        <f t="shared" si="1"/>
        <v>0.8</v>
      </c>
    </row>
    <row r="126" spans="1:8" x14ac:dyDescent="0.25">
      <c r="C126" s="80" t="s">
        <v>268</v>
      </c>
      <c r="D126" s="120">
        <f t="shared" si="1"/>
        <v>0.8</v>
      </c>
      <c r="E126" s="120">
        <f t="shared" si="1"/>
        <v>0.8</v>
      </c>
      <c r="F126" s="120">
        <f t="shared" si="1"/>
        <v>0.8</v>
      </c>
      <c r="G126" s="120">
        <f t="shared" si="1"/>
        <v>0.8</v>
      </c>
      <c r="H126" s="120">
        <f t="shared" si="1"/>
        <v>0.8</v>
      </c>
    </row>
    <row r="127" spans="1:8" x14ac:dyDescent="0.25">
      <c r="C127" s="80" t="s">
        <v>269</v>
      </c>
      <c r="D127" s="120">
        <f t="shared" si="1"/>
        <v>0.8</v>
      </c>
      <c r="E127" s="120">
        <f t="shared" si="1"/>
        <v>0.8</v>
      </c>
      <c r="F127" s="120">
        <f t="shared" si="1"/>
        <v>0.8</v>
      </c>
      <c r="G127" s="120">
        <f t="shared" si="1"/>
        <v>0.8</v>
      </c>
      <c r="H127" s="120">
        <f t="shared" si="1"/>
        <v>0.8</v>
      </c>
    </row>
    <row r="128" spans="1:8" x14ac:dyDescent="0.25">
      <c r="C128" s="80" t="s">
        <v>270</v>
      </c>
      <c r="D128" s="120">
        <f t="shared" si="1"/>
        <v>0.8</v>
      </c>
      <c r="E128" s="120">
        <f t="shared" si="1"/>
        <v>0.8</v>
      </c>
      <c r="F128" s="120">
        <f t="shared" si="1"/>
        <v>0.8</v>
      </c>
      <c r="G128" s="120">
        <f t="shared" si="1"/>
        <v>0.8</v>
      </c>
      <c r="H128" s="120">
        <f t="shared" si="1"/>
        <v>0.8</v>
      </c>
    </row>
    <row r="129" spans="1:8" x14ac:dyDescent="0.25">
      <c r="B129" s="64" t="s">
        <v>83</v>
      </c>
      <c r="C129" s="80" t="s">
        <v>267</v>
      </c>
      <c r="D129" s="120">
        <f t="shared" si="1"/>
        <v>0.8</v>
      </c>
      <c r="E129" s="120">
        <f t="shared" si="1"/>
        <v>0.8</v>
      </c>
      <c r="F129" s="120">
        <f t="shared" si="1"/>
        <v>0.8</v>
      </c>
      <c r="G129" s="120">
        <f t="shared" si="1"/>
        <v>0.8</v>
      </c>
      <c r="H129" s="120">
        <f t="shared" si="1"/>
        <v>0.8</v>
      </c>
    </row>
    <row r="130" spans="1:8" x14ac:dyDescent="0.25">
      <c r="C130" s="80" t="s">
        <v>268</v>
      </c>
      <c r="D130" s="120">
        <f t="shared" si="1"/>
        <v>0.8</v>
      </c>
      <c r="E130" s="120">
        <f t="shared" si="1"/>
        <v>0.8</v>
      </c>
      <c r="F130" s="120">
        <f t="shared" si="1"/>
        <v>0.8</v>
      </c>
      <c r="G130" s="120">
        <f t="shared" si="1"/>
        <v>0.8</v>
      </c>
      <c r="H130" s="120">
        <f t="shared" si="1"/>
        <v>0.8</v>
      </c>
    </row>
    <row r="131" spans="1:8" x14ac:dyDescent="0.25">
      <c r="C131" s="80" t="s">
        <v>269</v>
      </c>
      <c r="D131" s="120">
        <f t="shared" si="1"/>
        <v>0.8</v>
      </c>
      <c r="E131" s="120">
        <f t="shared" si="1"/>
        <v>1.4880000000000002</v>
      </c>
      <c r="F131" s="120">
        <f t="shared" si="1"/>
        <v>1.4880000000000002</v>
      </c>
      <c r="G131" s="120">
        <f t="shared" si="1"/>
        <v>1.4880000000000002</v>
      </c>
      <c r="H131" s="120">
        <f t="shared" si="1"/>
        <v>1.4880000000000002</v>
      </c>
    </row>
    <row r="132" spans="1:8" x14ac:dyDescent="0.25">
      <c r="C132" s="80" t="s">
        <v>270</v>
      </c>
      <c r="D132" s="120">
        <f t="shared" si="1"/>
        <v>0.8</v>
      </c>
      <c r="E132" s="120">
        <f t="shared" si="1"/>
        <v>2.4079999999999999</v>
      </c>
      <c r="F132" s="120">
        <f t="shared" si="1"/>
        <v>2.4079999999999999</v>
      </c>
      <c r="G132" s="120">
        <f t="shared" si="1"/>
        <v>2.4079999999999999</v>
      </c>
      <c r="H132" s="120">
        <f t="shared" si="1"/>
        <v>2.4079999999999999</v>
      </c>
    </row>
    <row r="133" spans="1:8" x14ac:dyDescent="0.25">
      <c r="B133" s="64" t="s">
        <v>89</v>
      </c>
      <c r="C133" s="80" t="s">
        <v>267</v>
      </c>
      <c r="D133" s="120">
        <f t="shared" ref="D133:H142" si="2">D23*0.8</f>
        <v>0.8</v>
      </c>
      <c r="E133" s="120">
        <f t="shared" si="2"/>
        <v>0.8</v>
      </c>
      <c r="F133" s="120">
        <f t="shared" si="2"/>
        <v>0.8</v>
      </c>
      <c r="G133" s="120">
        <f t="shared" si="2"/>
        <v>0.8</v>
      </c>
      <c r="H133" s="120">
        <f t="shared" si="2"/>
        <v>0.8</v>
      </c>
    </row>
    <row r="134" spans="1:8" x14ac:dyDescent="0.25">
      <c r="C134" s="80" t="s">
        <v>268</v>
      </c>
      <c r="D134" s="120">
        <f t="shared" si="2"/>
        <v>0.8</v>
      </c>
      <c r="E134" s="120">
        <f t="shared" si="2"/>
        <v>0.8</v>
      </c>
      <c r="F134" s="120">
        <f t="shared" si="2"/>
        <v>0.8</v>
      </c>
      <c r="G134" s="120">
        <f t="shared" si="2"/>
        <v>0.8</v>
      </c>
      <c r="H134" s="120">
        <f t="shared" si="2"/>
        <v>0.8</v>
      </c>
    </row>
    <row r="135" spans="1:8" x14ac:dyDescent="0.25">
      <c r="C135" s="80" t="s">
        <v>269</v>
      </c>
      <c r="D135" s="120">
        <f t="shared" si="2"/>
        <v>0.8</v>
      </c>
      <c r="E135" s="120">
        <f t="shared" si="2"/>
        <v>1.4880000000000002</v>
      </c>
      <c r="F135" s="120">
        <f t="shared" si="2"/>
        <v>1.4880000000000002</v>
      </c>
      <c r="G135" s="120">
        <f t="shared" si="2"/>
        <v>1.4880000000000002</v>
      </c>
      <c r="H135" s="120">
        <f t="shared" si="2"/>
        <v>1.4880000000000002</v>
      </c>
    </row>
    <row r="136" spans="1:8" x14ac:dyDescent="0.25">
      <c r="C136" s="80" t="s">
        <v>270</v>
      </c>
      <c r="D136" s="120">
        <f t="shared" si="2"/>
        <v>0.8</v>
      </c>
      <c r="E136" s="120">
        <f t="shared" si="2"/>
        <v>2.4079999999999999</v>
      </c>
      <c r="F136" s="120">
        <f t="shared" si="2"/>
        <v>2.4079999999999999</v>
      </c>
      <c r="G136" s="120">
        <f t="shared" si="2"/>
        <v>2.4079999999999999</v>
      </c>
      <c r="H136" s="120">
        <f t="shared" si="2"/>
        <v>2.4079999999999999</v>
      </c>
    </row>
    <row r="138" spans="1:8" ht="13" customHeight="1" x14ac:dyDescent="0.3">
      <c r="A138" s="57" t="s">
        <v>271</v>
      </c>
      <c r="B138" s="67"/>
      <c r="C138" s="67"/>
      <c r="D138" s="67"/>
      <c r="E138" s="67"/>
      <c r="F138" s="67"/>
      <c r="G138" s="67"/>
      <c r="H138" s="67"/>
    </row>
    <row r="139" spans="1:8" ht="13" customHeight="1" x14ac:dyDescent="0.3">
      <c r="A139" s="75" t="s">
        <v>272</v>
      </c>
      <c r="B139" s="54" t="s">
        <v>265</v>
      </c>
      <c r="C139" s="54" t="s">
        <v>273</v>
      </c>
      <c r="D139" s="59" t="s">
        <v>67</v>
      </c>
      <c r="E139" s="59" t="s">
        <v>77</v>
      </c>
      <c r="F139" s="59" t="s">
        <v>78</v>
      </c>
      <c r="G139" s="59" t="s">
        <v>79</v>
      </c>
      <c r="H139" s="59" t="s">
        <v>80</v>
      </c>
    </row>
    <row r="140" spans="1:8" ht="13" customHeight="1" x14ac:dyDescent="0.3">
      <c r="A140" s="54"/>
      <c r="B140" s="64" t="s">
        <v>81</v>
      </c>
      <c r="C140" s="80" t="s">
        <v>267</v>
      </c>
      <c r="D140" s="120">
        <f t="shared" ref="D140:H149" si="3">D30*0.7</f>
        <v>0.7</v>
      </c>
      <c r="E140" s="120">
        <f t="shared" si="3"/>
        <v>0.7</v>
      </c>
      <c r="F140" s="120">
        <f t="shared" si="3"/>
        <v>0.7</v>
      </c>
      <c r="G140" s="120">
        <f t="shared" si="3"/>
        <v>0.7</v>
      </c>
      <c r="H140" s="120">
        <f t="shared" si="3"/>
        <v>0.7</v>
      </c>
    </row>
    <row r="141" spans="1:8" x14ac:dyDescent="0.25">
      <c r="C141" s="80" t="s">
        <v>268</v>
      </c>
      <c r="D141" s="120">
        <f t="shared" si="3"/>
        <v>0.7</v>
      </c>
      <c r="E141" s="120">
        <f t="shared" si="3"/>
        <v>1.1199999999999999</v>
      </c>
      <c r="F141" s="120">
        <f t="shared" si="3"/>
        <v>1.1199999999999999</v>
      </c>
      <c r="G141" s="120">
        <f t="shared" si="3"/>
        <v>1.1199999999999999</v>
      </c>
      <c r="H141" s="120">
        <f t="shared" si="3"/>
        <v>1.1199999999999999</v>
      </c>
    </row>
    <row r="142" spans="1:8" x14ac:dyDescent="0.25">
      <c r="C142" s="80" t="s">
        <v>204</v>
      </c>
      <c r="D142" s="120">
        <f t="shared" si="3"/>
        <v>0.7</v>
      </c>
      <c r="E142" s="120">
        <f t="shared" si="3"/>
        <v>2.387</v>
      </c>
      <c r="F142" s="120">
        <f t="shared" si="3"/>
        <v>2.387</v>
      </c>
      <c r="G142" s="120">
        <f t="shared" si="3"/>
        <v>2.387</v>
      </c>
      <c r="H142" s="120">
        <f t="shared" si="3"/>
        <v>2.387</v>
      </c>
    </row>
    <row r="143" spans="1:8" x14ac:dyDescent="0.25">
      <c r="C143" s="80" t="s">
        <v>205</v>
      </c>
      <c r="D143" s="120">
        <f t="shared" si="3"/>
        <v>0.7</v>
      </c>
      <c r="E143" s="120">
        <f t="shared" si="3"/>
        <v>8.6310000000000002</v>
      </c>
      <c r="F143" s="120">
        <f t="shared" si="3"/>
        <v>8.6310000000000002</v>
      </c>
      <c r="G143" s="120">
        <f t="shared" si="3"/>
        <v>8.6310000000000002</v>
      </c>
      <c r="H143" s="120">
        <f t="shared" si="3"/>
        <v>8.6310000000000002</v>
      </c>
    </row>
    <row r="144" spans="1:8" x14ac:dyDescent="0.25">
      <c r="B144" s="64" t="s">
        <v>82</v>
      </c>
      <c r="C144" s="80" t="s">
        <v>267</v>
      </c>
      <c r="D144" s="120">
        <f t="shared" si="3"/>
        <v>0.7</v>
      </c>
      <c r="E144" s="120">
        <f t="shared" si="3"/>
        <v>0.7</v>
      </c>
      <c r="F144" s="120">
        <f t="shared" si="3"/>
        <v>0.7</v>
      </c>
      <c r="G144" s="120">
        <f t="shared" si="3"/>
        <v>0.7</v>
      </c>
      <c r="H144" s="120">
        <f t="shared" si="3"/>
        <v>0.7</v>
      </c>
    </row>
    <row r="145" spans="2:8" x14ac:dyDescent="0.25">
      <c r="C145" s="80" t="s">
        <v>268</v>
      </c>
      <c r="D145" s="120">
        <f t="shared" si="3"/>
        <v>0.7</v>
      </c>
      <c r="E145" s="120">
        <f t="shared" si="3"/>
        <v>1.3439999999999999</v>
      </c>
      <c r="F145" s="120">
        <f t="shared" si="3"/>
        <v>1.3439999999999999</v>
      </c>
      <c r="G145" s="120">
        <f t="shared" si="3"/>
        <v>1.3439999999999999</v>
      </c>
      <c r="H145" s="120">
        <f t="shared" si="3"/>
        <v>1.3439999999999999</v>
      </c>
    </row>
    <row r="146" spans="2:8" x14ac:dyDescent="0.25">
      <c r="C146" s="80" t="s">
        <v>204</v>
      </c>
      <c r="D146" s="120">
        <f t="shared" si="3"/>
        <v>0.7</v>
      </c>
      <c r="E146" s="120">
        <f t="shared" si="3"/>
        <v>3.262</v>
      </c>
      <c r="F146" s="120">
        <f t="shared" si="3"/>
        <v>3.262</v>
      </c>
      <c r="G146" s="120">
        <f t="shared" si="3"/>
        <v>3.262</v>
      </c>
      <c r="H146" s="120">
        <f t="shared" si="3"/>
        <v>3.262</v>
      </c>
    </row>
    <row r="147" spans="2:8" x14ac:dyDescent="0.25">
      <c r="C147" s="80" t="s">
        <v>205</v>
      </c>
      <c r="D147" s="120">
        <f t="shared" si="3"/>
        <v>0.7</v>
      </c>
      <c r="E147" s="120">
        <f t="shared" si="3"/>
        <v>6.7759999999999998</v>
      </c>
      <c r="F147" s="120">
        <f t="shared" si="3"/>
        <v>6.7759999999999998</v>
      </c>
      <c r="G147" s="120">
        <f t="shared" si="3"/>
        <v>6.7759999999999998</v>
      </c>
      <c r="H147" s="120">
        <f t="shared" si="3"/>
        <v>6.7759999999999998</v>
      </c>
    </row>
    <row r="148" spans="2:8" x14ac:dyDescent="0.25">
      <c r="B148" s="64" t="s">
        <v>84</v>
      </c>
      <c r="C148" s="80" t="s">
        <v>267</v>
      </c>
      <c r="D148" s="120">
        <f t="shared" si="3"/>
        <v>0.7</v>
      </c>
      <c r="E148" s="120">
        <f t="shared" si="3"/>
        <v>0.7</v>
      </c>
      <c r="F148" s="120">
        <f t="shared" si="3"/>
        <v>0.7</v>
      </c>
      <c r="G148" s="120">
        <f t="shared" si="3"/>
        <v>0.7</v>
      </c>
      <c r="H148" s="120">
        <f t="shared" si="3"/>
        <v>0.7</v>
      </c>
    </row>
    <row r="149" spans="2:8" x14ac:dyDescent="0.25">
      <c r="C149" s="80" t="s">
        <v>268</v>
      </c>
      <c r="D149" s="120">
        <f t="shared" si="3"/>
        <v>0.7</v>
      </c>
      <c r="E149" s="120">
        <f t="shared" si="3"/>
        <v>0.7</v>
      </c>
      <c r="F149" s="120">
        <f t="shared" si="3"/>
        <v>0.7</v>
      </c>
      <c r="G149" s="120">
        <f t="shared" si="3"/>
        <v>0.7</v>
      </c>
      <c r="H149" s="120">
        <f t="shared" si="3"/>
        <v>0.7</v>
      </c>
    </row>
    <row r="150" spans="2:8" x14ac:dyDescent="0.25">
      <c r="C150" s="80" t="s">
        <v>204</v>
      </c>
      <c r="D150" s="120">
        <f t="shared" ref="D150:H159" si="4">D40*0.7</f>
        <v>0.7</v>
      </c>
      <c r="E150" s="120">
        <f t="shared" si="4"/>
        <v>1.8059999999999998</v>
      </c>
      <c r="F150" s="120">
        <f t="shared" si="4"/>
        <v>1.8059999999999998</v>
      </c>
      <c r="G150" s="120">
        <f t="shared" si="4"/>
        <v>1.8059999999999998</v>
      </c>
      <c r="H150" s="120">
        <f t="shared" si="4"/>
        <v>1.8059999999999998</v>
      </c>
    </row>
    <row r="151" spans="2:8" x14ac:dyDescent="0.25">
      <c r="C151" s="80" t="s">
        <v>205</v>
      </c>
      <c r="D151" s="120">
        <f t="shared" si="4"/>
        <v>0.7</v>
      </c>
      <c r="E151" s="120">
        <f t="shared" si="4"/>
        <v>6.7410000000000005</v>
      </c>
      <c r="F151" s="120">
        <f t="shared" si="4"/>
        <v>6.7410000000000005</v>
      </c>
      <c r="G151" s="120">
        <f t="shared" si="4"/>
        <v>6.7410000000000005</v>
      </c>
      <c r="H151" s="120">
        <f t="shared" si="4"/>
        <v>6.7410000000000005</v>
      </c>
    </row>
    <row r="152" spans="2:8" x14ac:dyDescent="0.25">
      <c r="B152" s="64" t="s">
        <v>85</v>
      </c>
      <c r="C152" s="80" t="s">
        <v>267</v>
      </c>
      <c r="D152" s="120">
        <f t="shared" si="4"/>
        <v>0.7</v>
      </c>
      <c r="E152" s="120">
        <f t="shared" si="4"/>
        <v>0.7</v>
      </c>
      <c r="F152" s="120">
        <f t="shared" si="4"/>
        <v>0.7</v>
      </c>
      <c r="G152" s="120">
        <f t="shared" si="4"/>
        <v>0.7</v>
      </c>
      <c r="H152" s="120">
        <f t="shared" si="4"/>
        <v>0.7</v>
      </c>
    </row>
    <row r="153" spans="2:8" x14ac:dyDescent="0.25">
      <c r="C153" s="80" t="s">
        <v>268</v>
      </c>
      <c r="D153" s="120">
        <f t="shared" si="4"/>
        <v>0.7</v>
      </c>
      <c r="E153" s="120">
        <f t="shared" si="4"/>
        <v>0.7</v>
      </c>
      <c r="F153" s="120">
        <f t="shared" si="4"/>
        <v>0.7</v>
      </c>
      <c r="G153" s="120">
        <f t="shared" si="4"/>
        <v>0.7</v>
      </c>
      <c r="H153" s="120">
        <f t="shared" si="4"/>
        <v>0.7</v>
      </c>
    </row>
    <row r="154" spans="2:8" x14ac:dyDescent="0.25">
      <c r="C154" s="80" t="s">
        <v>204</v>
      </c>
      <c r="D154" s="120">
        <f t="shared" si="4"/>
        <v>0.7</v>
      </c>
      <c r="E154" s="120">
        <f t="shared" si="4"/>
        <v>0.7</v>
      </c>
      <c r="F154" s="120">
        <f t="shared" si="4"/>
        <v>0.7</v>
      </c>
      <c r="G154" s="120">
        <f t="shared" si="4"/>
        <v>0.7</v>
      </c>
      <c r="H154" s="120">
        <f t="shared" si="4"/>
        <v>0.7</v>
      </c>
    </row>
    <row r="155" spans="2:8" x14ac:dyDescent="0.25">
      <c r="C155" s="80" t="s">
        <v>205</v>
      </c>
      <c r="D155" s="120">
        <f t="shared" si="4"/>
        <v>0.7</v>
      </c>
      <c r="E155" s="120">
        <f t="shared" si="4"/>
        <v>0.7</v>
      </c>
      <c r="F155" s="120">
        <f t="shared" si="4"/>
        <v>0.7</v>
      </c>
      <c r="G155" s="120">
        <f t="shared" si="4"/>
        <v>0.7</v>
      </c>
      <c r="H155" s="120">
        <f t="shared" si="4"/>
        <v>0.7</v>
      </c>
    </row>
    <row r="156" spans="2:8" x14ac:dyDescent="0.25">
      <c r="B156" s="64" t="s">
        <v>83</v>
      </c>
      <c r="C156" s="80" t="s">
        <v>267</v>
      </c>
      <c r="D156" s="120">
        <f t="shared" si="4"/>
        <v>0.7</v>
      </c>
      <c r="E156" s="120">
        <f t="shared" si="4"/>
        <v>0.7</v>
      </c>
      <c r="F156" s="120">
        <f t="shared" si="4"/>
        <v>0.7</v>
      </c>
      <c r="G156" s="120">
        <f t="shared" si="4"/>
        <v>0.7</v>
      </c>
      <c r="H156" s="120">
        <f t="shared" si="4"/>
        <v>0.7</v>
      </c>
    </row>
    <row r="157" spans="2:8" x14ac:dyDescent="0.25">
      <c r="C157" s="80" t="s">
        <v>268</v>
      </c>
      <c r="D157" s="120">
        <f t="shared" si="4"/>
        <v>0.7</v>
      </c>
      <c r="E157" s="120">
        <f t="shared" si="4"/>
        <v>1.1549999999999998</v>
      </c>
      <c r="F157" s="120">
        <f t="shared" si="4"/>
        <v>1.1549999999999998</v>
      </c>
      <c r="G157" s="120">
        <f t="shared" si="4"/>
        <v>1.1549999999999998</v>
      </c>
      <c r="H157" s="120">
        <f t="shared" si="4"/>
        <v>1.1549999999999998</v>
      </c>
    </row>
    <row r="158" spans="2:8" x14ac:dyDescent="0.25">
      <c r="C158" s="80" t="s">
        <v>204</v>
      </c>
      <c r="D158" s="120">
        <f t="shared" si="4"/>
        <v>0.7</v>
      </c>
      <c r="E158" s="120">
        <f t="shared" si="4"/>
        <v>1.9109999999999998</v>
      </c>
      <c r="F158" s="120">
        <f t="shared" si="4"/>
        <v>1.9109999999999998</v>
      </c>
      <c r="G158" s="120">
        <f t="shared" si="4"/>
        <v>1.9109999999999998</v>
      </c>
      <c r="H158" s="120">
        <f t="shared" si="4"/>
        <v>1.9109999999999998</v>
      </c>
    </row>
    <row r="159" spans="2:8" x14ac:dyDescent="0.25">
      <c r="C159" s="80" t="s">
        <v>205</v>
      </c>
      <c r="D159" s="120">
        <f t="shared" si="4"/>
        <v>0.7</v>
      </c>
      <c r="E159" s="120">
        <f t="shared" si="4"/>
        <v>7.8470000000000004</v>
      </c>
      <c r="F159" s="120">
        <f t="shared" si="4"/>
        <v>7.8470000000000004</v>
      </c>
      <c r="G159" s="120">
        <f t="shared" si="4"/>
        <v>7.8470000000000004</v>
      </c>
      <c r="H159" s="120">
        <f t="shared" si="4"/>
        <v>7.8470000000000004</v>
      </c>
    </row>
    <row r="160" spans="2:8" x14ac:dyDescent="0.25">
      <c r="B160" s="64" t="s">
        <v>89</v>
      </c>
      <c r="C160" s="80" t="s">
        <v>267</v>
      </c>
      <c r="D160" s="120">
        <f t="shared" ref="D160:H169" si="5">D50*0.7</f>
        <v>0.7</v>
      </c>
      <c r="E160" s="120">
        <f t="shared" si="5"/>
        <v>0.7</v>
      </c>
      <c r="F160" s="120">
        <f t="shared" si="5"/>
        <v>0.7</v>
      </c>
      <c r="G160" s="120">
        <f t="shared" si="5"/>
        <v>0.7</v>
      </c>
      <c r="H160" s="120">
        <f t="shared" si="5"/>
        <v>0.7</v>
      </c>
    </row>
    <row r="161" spans="1:8" x14ac:dyDescent="0.25">
      <c r="C161" s="80" t="s">
        <v>268</v>
      </c>
      <c r="D161" s="120">
        <f t="shared" si="5"/>
        <v>0.7</v>
      </c>
      <c r="E161" s="120">
        <f t="shared" si="5"/>
        <v>1.1549999999999998</v>
      </c>
      <c r="F161" s="120">
        <f t="shared" si="5"/>
        <v>1.1549999999999998</v>
      </c>
      <c r="G161" s="120">
        <f t="shared" si="5"/>
        <v>1.1549999999999998</v>
      </c>
      <c r="H161" s="120">
        <f t="shared" si="5"/>
        <v>1.1549999999999998</v>
      </c>
    </row>
    <row r="162" spans="1:8" x14ac:dyDescent="0.25">
      <c r="C162" s="80" t="s">
        <v>204</v>
      </c>
      <c r="D162" s="120">
        <f t="shared" si="5"/>
        <v>0.7</v>
      </c>
      <c r="E162" s="120">
        <f t="shared" si="5"/>
        <v>1.9109999999999998</v>
      </c>
      <c r="F162" s="120">
        <f t="shared" si="5"/>
        <v>1.9109999999999998</v>
      </c>
      <c r="G162" s="120">
        <f t="shared" si="5"/>
        <v>1.9109999999999998</v>
      </c>
      <c r="H162" s="120">
        <f t="shared" si="5"/>
        <v>1.9109999999999998</v>
      </c>
    </row>
    <row r="163" spans="1:8" x14ac:dyDescent="0.25">
      <c r="C163" s="80" t="s">
        <v>205</v>
      </c>
      <c r="D163" s="120">
        <f t="shared" si="5"/>
        <v>0.7</v>
      </c>
      <c r="E163" s="120">
        <f t="shared" si="5"/>
        <v>7.8470000000000004</v>
      </c>
      <c r="F163" s="120">
        <f t="shared" si="5"/>
        <v>7.8470000000000004</v>
      </c>
      <c r="G163" s="120">
        <f t="shared" si="5"/>
        <v>7.8470000000000004</v>
      </c>
      <c r="H163" s="120">
        <f t="shared" si="5"/>
        <v>7.8470000000000004</v>
      </c>
    </row>
    <row r="164" spans="1:8" x14ac:dyDescent="0.25">
      <c r="C164" s="80"/>
      <c r="D164" s="80"/>
    </row>
    <row r="165" spans="1:8" ht="13" customHeight="1" x14ac:dyDescent="0.3">
      <c r="A165" s="57" t="s">
        <v>274</v>
      </c>
      <c r="B165" s="67"/>
      <c r="C165" s="67"/>
      <c r="D165" s="67"/>
      <c r="E165" s="67"/>
      <c r="F165" s="67"/>
      <c r="G165" s="67"/>
      <c r="H165" s="67"/>
    </row>
    <row r="166" spans="1:8" ht="26" customHeight="1" x14ac:dyDescent="0.3">
      <c r="A166" s="75" t="s">
        <v>111</v>
      </c>
      <c r="B166" s="54" t="s">
        <v>265</v>
      </c>
      <c r="C166" s="77" t="s">
        <v>275</v>
      </c>
      <c r="D166" s="59" t="s">
        <v>112</v>
      </c>
      <c r="E166" s="59" t="s">
        <v>113</v>
      </c>
      <c r="F166" s="59" t="s">
        <v>114</v>
      </c>
      <c r="G166" s="59" t="s">
        <v>115</v>
      </c>
      <c r="H166" s="74"/>
    </row>
    <row r="167" spans="1:8" ht="13" customHeight="1" x14ac:dyDescent="0.3">
      <c r="A167" s="54"/>
      <c r="B167" s="64" t="s">
        <v>91</v>
      </c>
      <c r="C167" s="80" t="s">
        <v>276</v>
      </c>
      <c r="D167" s="120">
        <f t="shared" ref="D167:G172" si="6">D57*0.7</f>
        <v>0.7</v>
      </c>
      <c r="E167" s="120">
        <f t="shared" si="6"/>
        <v>0.7</v>
      </c>
      <c r="F167" s="120">
        <f t="shared" si="6"/>
        <v>0.7</v>
      </c>
      <c r="G167" s="120">
        <f t="shared" si="6"/>
        <v>0.7</v>
      </c>
      <c r="H167" s="75"/>
    </row>
    <row r="168" spans="1:8" x14ac:dyDescent="0.25">
      <c r="C168" s="80" t="s">
        <v>277</v>
      </c>
      <c r="D168" s="120">
        <f t="shared" si="6"/>
        <v>7.4725000000000001</v>
      </c>
      <c r="E168" s="120">
        <f t="shared" si="6"/>
        <v>7.4725000000000001</v>
      </c>
      <c r="F168" s="120">
        <f t="shared" si="6"/>
        <v>7.4725000000000001</v>
      </c>
      <c r="G168" s="120">
        <f t="shared" si="6"/>
        <v>7.4725000000000001</v>
      </c>
      <c r="H168" s="75"/>
    </row>
    <row r="169" spans="1:8" x14ac:dyDescent="0.25">
      <c r="B169" s="64" t="s">
        <v>92</v>
      </c>
      <c r="C169" s="80" t="s">
        <v>276</v>
      </c>
      <c r="D169" s="120">
        <f t="shared" si="6"/>
        <v>0.7</v>
      </c>
      <c r="E169" s="120">
        <f t="shared" si="6"/>
        <v>0.7</v>
      </c>
      <c r="F169" s="120">
        <f t="shared" si="6"/>
        <v>0.7</v>
      </c>
      <c r="G169" s="120">
        <f t="shared" si="6"/>
        <v>0.7</v>
      </c>
      <c r="H169" s="75"/>
    </row>
    <row r="170" spans="1:8" x14ac:dyDescent="0.25">
      <c r="C170" s="80" t="s">
        <v>277</v>
      </c>
      <c r="D170" s="120">
        <f t="shared" si="6"/>
        <v>7.4725000000000001</v>
      </c>
      <c r="E170" s="120">
        <f t="shared" si="6"/>
        <v>7.4725000000000001</v>
      </c>
      <c r="F170" s="120">
        <f t="shared" si="6"/>
        <v>7.4725000000000001</v>
      </c>
      <c r="G170" s="120">
        <f t="shared" si="6"/>
        <v>7.4725000000000001</v>
      </c>
      <c r="H170" s="75"/>
    </row>
    <row r="171" spans="1:8" x14ac:dyDescent="0.25">
      <c r="B171" s="64" t="s">
        <v>93</v>
      </c>
      <c r="C171" s="80" t="s">
        <v>276</v>
      </c>
      <c r="D171" s="120">
        <f t="shared" si="6"/>
        <v>0.7</v>
      </c>
      <c r="E171" s="120">
        <f t="shared" si="6"/>
        <v>0.7</v>
      </c>
      <c r="F171" s="120">
        <f t="shared" si="6"/>
        <v>0.7</v>
      </c>
      <c r="G171" s="120">
        <f t="shared" si="6"/>
        <v>0.7</v>
      </c>
      <c r="H171" s="75"/>
    </row>
    <row r="172" spans="1:8" x14ac:dyDescent="0.25">
      <c r="C172" s="80" t="s">
        <v>277</v>
      </c>
      <c r="D172" s="120">
        <f t="shared" si="6"/>
        <v>7.4725000000000001</v>
      </c>
      <c r="E172" s="120">
        <f t="shared" si="6"/>
        <v>7.4725000000000001</v>
      </c>
      <c r="F172" s="120">
        <f t="shared" si="6"/>
        <v>7.4725000000000001</v>
      </c>
      <c r="G172" s="120">
        <f t="shared" si="6"/>
        <v>7.4725000000000001</v>
      </c>
      <c r="H172" s="75"/>
    </row>
    <row r="173" spans="1:8" x14ac:dyDescent="0.25">
      <c r="C173" s="80"/>
      <c r="D173" s="80"/>
    </row>
    <row r="174" spans="1:8" ht="13" customHeight="1" x14ac:dyDescent="0.3">
      <c r="A174" s="57" t="s">
        <v>278</v>
      </c>
      <c r="B174" s="67"/>
      <c r="C174" s="67"/>
      <c r="D174" s="67"/>
      <c r="E174" s="67"/>
      <c r="F174" s="67"/>
      <c r="G174" s="67"/>
      <c r="H174" s="67"/>
    </row>
    <row r="175" spans="1:8" ht="26" customHeight="1" x14ac:dyDescent="0.3">
      <c r="A175" s="75" t="s">
        <v>118</v>
      </c>
      <c r="B175" s="54" t="s">
        <v>265</v>
      </c>
      <c r="C175" s="77" t="s">
        <v>279</v>
      </c>
      <c r="D175" s="59" t="s">
        <v>67</v>
      </c>
      <c r="E175" s="59" t="s">
        <v>77</v>
      </c>
      <c r="F175" s="59" t="s">
        <v>78</v>
      </c>
      <c r="G175" s="59" t="s">
        <v>79</v>
      </c>
      <c r="H175" s="78" t="s">
        <v>80</v>
      </c>
    </row>
    <row r="176" spans="1:8" ht="13" customHeight="1" x14ac:dyDescent="0.3">
      <c r="A176" s="79"/>
      <c r="B176" s="64" t="s">
        <v>68</v>
      </c>
      <c r="C176" s="80" t="s">
        <v>119</v>
      </c>
      <c r="D176" s="120">
        <f t="shared" ref="D176:G195" si="7">D66*0.7</f>
        <v>0.7</v>
      </c>
      <c r="E176" s="120">
        <f t="shared" si="7"/>
        <v>0.7</v>
      </c>
      <c r="F176" s="120">
        <f t="shared" si="7"/>
        <v>0.7</v>
      </c>
      <c r="G176" s="120">
        <f t="shared" si="7"/>
        <v>0.7</v>
      </c>
      <c r="H176" s="75">
        <v>0.9</v>
      </c>
    </row>
    <row r="177" spans="2:8" x14ac:dyDescent="0.25">
      <c r="C177" s="80" t="s">
        <v>120</v>
      </c>
      <c r="D177" s="120">
        <f t="shared" si="7"/>
        <v>0.94499999999999995</v>
      </c>
      <c r="E177" s="120">
        <f t="shared" si="7"/>
        <v>0.7</v>
      </c>
      <c r="F177" s="120">
        <f t="shared" si="7"/>
        <v>0.7</v>
      </c>
      <c r="G177" s="120">
        <f t="shared" si="7"/>
        <v>0.7</v>
      </c>
      <c r="H177" s="75">
        <v>0.9</v>
      </c>
    </row>
    <row r="178" spans="2:8" x14ac:dyDescent="0.25">
      <c r="C178" s="80" t="s">
        <v>121</v>
      </c>
      <c r="D178" s="120">
        <f t="shared" si="7"/>
        <v>0.94499999999999995</v>
      </c>
      <c r="E178" s="120">
        <f t="shared" si="7"/>
        <v>0.7</v>
      </c>
      <c r="F178" s="120">
        <f t="shared" si="7"/>
        <v>0.7</v>
      </c>
      <c r="G178" s="120">
        <f t="shared" si="7"/>
        <v>0.7</v>
      </c>
      <c r="H178" s="75">
        <v>0.9</v>
      </c>
    </row>
    <row r="179" spans="2:8" x14ac:dyDescent="0.25">
      <c r="C179" s="80" t="s">
        <v>122</v>
      </c>
      <c r="D179" s="120">
        <f t="shared" si="7"/>
        <v>3.78</v>
      </c>
      <c r="E179" s="120">
        <f t="shared" si="7"/>
        <v>0.7</v>
      </c>
      <c r="F179" s="120">
        <f t="shared" si="7"/>
        <v>0.7</v>
      </c>
      <c r="G179" s="120">
        <f t="shared" si="7"/>
        <v>0.7</v>
      </c>
      <c r="H179" s="75">
        <v>0.9</v>
      </c>
    </row>
    <row r="180" spans="2:8" x14ac:dyDescent="0.25">
      <c r="B180" s="64" t="s">
        <v>69</v>
      </c>
      <c r="C180" s="80" t="s">
        <v>119</v>
      </c>
      <c r="D180" s="120">
        <f t="shared" si="7"/>
        <v>0.7</v>
      </c>
      <c r="E180" s="120">
        <f t="shared" si="7"/>
        <v>0.7</v>
      </c>
      <c r="F180" s="120">
        <f t="shared" si="7"/>
        <v>0.7</v>
      </c>
      <c r="G180" s="120">
        <f t="shared" si="7"/>
        <v>0.7</v>
      </c>
      <c r="H180" s="75">
        <v>0.9</v>
      </c>
    </row>
    <row r="181" spans="2:8" x14ac:dyDescent="0.25">
      <c r="C181" s="80" t="s">
        <v>120</v>
      </c>
      <c r="D181" s="120">
        <f t="shared" si="7"/>
        <v>0.94499999999999995</v>
      </c>
      <c r="E181" s="120">
        <f t="shared" si="7"/>
        <v>0.7</v>
      </c>
      <c r="F181" s="120">
        <f t="shared" si="7"/>
        <v>0.7</v>
      </c>
      <c r="G181" s="120">
        <f t="shared" si="7"/>
        <v>0.7</v>
      </c>
      <c r="H181" s="75">
        <v>0.9</v>
      </c>
    </row>
    <row r="182" spans="2:8" x14ac:dyDescent="0.25">
      <c r="C182" s="80" t="s">
        <v>121</v>
      </c>
      <c r="D182" s="120">
        <f t="shared" si="7"/>
        <v>0.94499999999999995</v>
      </c>
      <c r="E182" s="120">
        <f t="shared" si="7"/>
        <v>0.7</v>
      </c>
      <c r="F182" s="120">
        <f t="shared" si="7"/>
        <v>0.7</v>
      </c>
      <c r="G182" s="120">
        <f t="shared" si="7"/>
        <v>0.7</v>
      </c>
      <c r="H182" s="75">
        <v>0.9</v>
      </c>
    </row>
    <row r="183" spans="2:8" x14ac:dyDescent="0.25">
      <c r="C183" s="80" t="s">
        <v>122</v>
      </c>
      <c r="D183" s="120">
        <f t="shared" si="7"/>
        <v>3.78</v>
      </c>
      <c r="E183" s="120">
        <f t="shared" si="7"/>
        <v>0.7</v>
      </c>
      <c r="F183" s="120">
        <f t="shared" si="7"/>
        <v>0.7</v>
      </c>
      <c r="G183" s="120">
        <f t="shared" si="7"/>
        <v>0.7</v>
      </c>
      <c r="H183" s="75">
        <v>0.9</v>
      </c>
    </row>
    <row r="184" spans="2:8" x14ac:dyDescent="0.25">
      <c r="B184" s="64" t="s">
        <v>70</v>
      </c>
      <c r="C184" s="80" t="s">
        <v>119</v>
      </c>
      <c r="D184" s="120">
        <f t="shared" si="7"/>
        <v>0.7</v>
      </c>
      <c r="E184" s="120">
        <f t="shared" si="7"/>
        <v>0.7</v>
      </c>
      <c r="F184" s="120">
        <f t="shared" si="7"/>
        <v>0.7</v>
      </c>
      <c r="G184" s="120">
        <f t="shared" si="7"/>
        <v>0.7</v>
      </c>
      <c r="H184" s="75">
        <v>0.9</v>
      </c>
    </row>
    <row r="185" spans="2:8" x14ac:dyDescent="0.25">
      <c r="C185" s="80" t="s">
        <v>120</v>
      </c>
      <c r="D185" s="120">
        <f t="shared" si="7"/>
        <v>0.94499999999999995</v>
      </c>
      <c r="E185" s="120">
        <f t="shared" si="7"/>
        <v>0.7</v>
      </c>
      <c r="F185" s="120">
        <f t="shared" si="7"/>
        <v>0.7</v>
      </c>
      <c r="G185" s="120">
        <f t="shared" si="7"/>
        <v>0.7</v>
      </c>
      <c r="H185" s="75">
        <v>0.9</v>
      </c>
    </row>
    <row r="186" spans="2:8" x14ac:dyDescent="0.25">
      <c r="C186" s="80" t="s">
        <v>121</v>
      </c>
      <c r="D186" s="120">
        <f t="shared" si="7"/>
        <v>0.94499999999999995</v>
      </c>
      <c r="E186" s="120">
        <f t="shared" si="7"/>
        <v>0.7</v>
      </c>
      <c r="F186" s="120">
        <f t="shared" si="7"/>
        <v>0.7</v>
      </c>
      <c r="G186" s="120">
        <f t="shared" si="7"/>
        <v>0.7</v>
      </c>
      <c r="H186" s="75">
        <v>0.9</v>
      </c>
    </row>
    <row r="187" spans="2:8" x14ac:dyDescent="0.25">
      <c r="C187" s="80" t="s">
        <v>122</v>
      </c>
      <c r="D187" s="120">
        <f t="shared" si="7"/>
        <v>3.78</v>
      </c>
      <c r="E187" s="120">
        <f t="shared" si="7"/>
        <v>0.7</v>
      </c>
      <c r="F187" s="120">
        <f t="shared" si="7"/>
        <v>0.7</v>
      </c>
      <c r="G187" s="120">
        <f t="shared" si="7"/>
        <v>0.7</v>
      </c>
      <c r="H187" s="75">
        <v>0.9</v>
      </c>
    </row>
    <row r="188" spans="2:8" x14ac:dyDescent="0.25">
      <c r="B188" s="64" t="s">
        <v>72</v>
      </c>
      <c r="C188" s="80" t="s">
        <v>119</v>
      </c>
      <c r="D188" s="120">
        <f t="shared" si="7"/>
        <v>0.7</v>
      </c>
      <c r="E188" s="120">
        <f t="shared" si="7"/>
        <v>0.7</v>
      </c>
      <c r="F188" s="120">
        <f t="shared" si="7"/>
        <v>0.7</v>
      </c>
      <c r="G188" s="120">
        <f t="shared" si="7"/>
        <v>0.7</v>
      </c>
      <c r="H188" s="75">
        <v>0.9</v>
      </c>
    </row>
    <row r="189" spans="2:8" x14ac:dyDescent="0.25">
      <c r="C189" s="80" t="s">
        <v>120</v>
      </c>
      <c r="D189" s="120">
        <f t="shared" si="7"/>
        <v>0.7</v>
      </c>
      <c r="E189" s="120">
        <f t="shared" si="7"/>
        <v>0.7</v>
      </c>
      <c r="F189" s="120">
        <f t="shared" si="7"/>
        <v>0.7</v>
      </c>
      <c r="G189" s="120">
        <f t="shared" si="7"/>
        <v>0.7</v>
      </c>
      <c r="H189" s="75">
        <v>0.9</v>
      </c>
    </row>
    <row r="190" spans="2:8" x14ac:dyDescent="0.25">
      <c r="C190" s="80" t="s">
        <v>121</v>
      </c>
      <c r="D190" s="120">
        <f t="shared" si="7"/>
        <v>0.7</v>
      </c>
      <c r="E190" s="120">
        <f t="shared" si="7"/>
        <v>0.7</v>
      </c>
      <c r="F190" s="120">
        <f t="shared" si="7"/>
        <v>0.7</v>
      </c>
      <c r="G190" s="120">
        <f t="shared" si="7"/>
        <v>0.7</v>
      </c>
      <c r="H190" s="75">
        <v>0.9</v>
      </c>
    </row>
    <row r="191" spans="2:8" x14ac:dyDescent="0.25">
      <c r="C191" s="80" t="s">
        <v>122</v>
      </c>
      <c r="D191" s="120">
        <f t="shared" si="7"/>
        <v>0.7</v>
      </c>
      <c r="E191" s="120">
        <f t="shared" si="7"/>
        <v>0.7</v>
      </c>
      <c r="F191" s="120">
        <f t="shared" si="7"/>
        <v>0.7</v>
      </c>
      <c r="G191" s="120">
        <f t="shared" si="7"/>
        <v>0.7</v>
      </c>
      <c r="H191" s="75">
        <v>0.9</v>
      </c>
    </row>
    <row r="192" spans="2:8" x14ac:dyDescent="0.25">
      <c r="B192" s="64" t="s">
        <v>81</v>
      </c>
      <c r="C192" s="80" t="s">
        <v>119</v>
      </c>
      <c r="D192" s="120">
        <f t="shared" si="7"/>
        <v>0.7</v>
      </c>
      <c r="E192" s="120">
        <f t="shared" si="7"/>
        <v>0.7</v>
      </c>
      <c r="F192" s="120">
        <f t="shared" si="7"/>
        <v>0.7</v>
      </c>
      <c r="G192" s="120">
        <f t="shared" si="7"/>
        <v>0.7</v>
      </c>
      <c r="H192" s="75">
        <v>0.9</v>
      </c>
    </row>
    <row r="193" spans="2:8" x14ac:dyDescent="0.25">
      <c r="C193" s="80" t="s">
        <v>120</v>
      </c>
      <c r="D193" s="120">
        <f t="shared" si="7"/>
        <v>0.7</v>
      </c>
      <c r="E193" s="120">
        <f t="shared" si="7"/>
        <v>1.5959999999999999</v>
      </c>
      <c r="F193" s="120">
        <f t="shared" si="7"/>
        <v>0.7</v>
      </c>
      <c r="G193" s="120">
        <f t="shared" si="7"/>
        <v>0.7</v>
      </c>
      <c r="H193" s="75">
        <v>0.9</v>
      </c>
    </row>
    <row r="194" spans="2:8" x14ac:dyDescent="0.25">
      <c r="C194" s="80" t="s">
        <v>121</v>
      </c>
      <c r="D194" s="120">
        <f t="shared" si="7"/>
        <v>0.7</v>
      </c>
      <c r="E194" s="120">
        <f t="shared" si="7"/>
        <v>3.234</v>
      </c>
      <c r="F194" s="120">
        <f t="shared" si="7"/>
        <v>0.7</v>
      </c>
      <c r="G194" s="120">
        <f t="shared" si="7"/>
        <v>0.7</v>
      </c>
      <c r="H194" s="75">
        <v>0.9</v>
      </c>
    </row>
    <row r="195" spans="2:8" x14ac:dyDescent="0.25">
      <c r="C195" s="80" t="s">
        <v>122</v>
      </c>
      <c r="D195" s="120">
        <f t="shared" si="7"/>
        <v>0.7</v>
      </c>
      <c r="E195" s="120">
        <f t="shared" si="7"/>
        <v>7.3709999999999987</v>
      </c>
      <c r="F195" s="120">
        <f t="shared" si="7"/>
        <v>1.0289999999999999</v>
      </c>
      <c r="G195" s="120">
        <f t="shared" si="7"/>
        <v>1.7989999999999997</v>
      </c>
      <c r="H195" s="75">
        <v>0.9</v>
      </c>
    </row>
    <row r="196" spans="2:8" x14ac:dyDescent="0.25">
      <c r="B196" s="64" t="s">
        <v>82</v>
      </c>
      <c r="C196" s="80" t="s">
        <v>119</v>
      </c>
      <c r="D196" s="120">
        <f t="shared" ref="D196:G215" si="8">D86*0.7</f>
        <v>0.7</v>
      </c>
      <c r="E196" s="120">
        <f t="shared" si="8"/>
        <v>0.7</v>
      </c>
      <c r="F196" s="120">
        <f t="shared" si="8"/>
        <v>0.7</v>
      </c>
      <c r="G196" s="120">
        <f t="shared" si="8"/>
        <v>0.7</v>
      </c>
      <c r="H196" s="75">
        <v>0.9</v>
      </c>
    </row>
    <row r="197" spans="2:8" x14ac:dyDescent="0.25">
      <c r="C197" s="80" t="s">
        <v>120</v>
      </c>
      <c r="D197" s="120">
        <f t="shared" si="8"/>
        <v>0.7</v>
      </c>
      <c r="E197" s="120">
        <f t="shared" si="8"/>
        <v>1.1619999999999999</v>
      </c>
      <c r="F197" s="120">
        <f t="shared" si="8"/>
        <v>0.7</v>
      </c>
      <c r="G197" s="120">
        <f t="shared" si="8"/>
        <v>0.7</v>
      </c>
      <c r="H197" s="75">
        <v>0.9</v>
      </c>
    </row>
    <row r="198" spans="2:8" x14ac:dyDescent="0.25">
      <c r="C198" s="80" t="s">
        <v>121</v>
      </c>
      <c r="D198" s="120">
        <f t="shared" si="8"/>
        <v>0.7</v>
      </c>
      <c r="E198" s="120">
        <f t="shared" si="8"/>
        <v>1.75</v>
      </c>
      <c r="F198" s="120">
        <f t="shared" si="8"/>
        <v>0.7</v>
      </c>
      <c r="G198" s="120">
        <f t="shared" si="8"/>
        <v>0.7</v>
      </c>
      <c r="H198" s="75">
        <v>0.9</v>
      </c>
    </row>
    <row r="199" spans="2:8" x14ac:dyDescent="0.25">
      <c r="C199" s="80" t="s">
        <v>122</v>
      </c>
      <c r="D199" s="120">
        <f t="shared" si="8"/>
        <v>0.7</v>
      </c>
      <c r="E199" s="120">
        <f t="shared" si="8"/>
        <v>10.478999999999999</v>
      </c>
      <c r="F199" s="120">
        <f t="shared" si="8"/>
        <v>1.3439999999999999</v>
      </c>
      <c r="G199" s="120">
        <f t="shared" si="8"/>
        <v>1.3439999999999999</v>
      </c>
      <c r="H199" s="75">
        <v>0.9</v>
      </c>
    </row>
    <row r="200" spans="2:8" x14ac:dyDescent="0.25">
      <c r="B200" s="64" t="s">
        <v>84</v>
      </c>
      <c r="C200" s="80" t="s">
        <v>119</v>
      </c>
      <c r="D200" s="120">
        <f t="shared" si="8"/>
        <v>0.7</v>
      </c>
      <c r="E200" s="120">
        <f t="shared" si="8"/>
        <v>0.7</v>
      </c>
      <c r="F200" s="120">
        <f t="shared" si="8"/>
        <v>0.7</v>
      </c>
      <c r="G200" s="120">
        <f t="shared" si="8"/>
        <v>0.7</v>
      </c>
      <c r="H200" s="75">
        <v>0.9</v>
      </c>
    </row>
    <row r="201" spans="2:8" x14ac:dyDescent="0.25">
      <c r="C201" s="80" t="s">
        <v>120</v>
      </c>
      <c r="D201" s="120">
        <f t="shared" si="8"/>
        <v>0.7</v>
      </c>
      <c r="E201" s="120">
        <f t="shared" si="8"/>
        <v>1.036</v>
      </c>
      <c r="F201" s="120">
        <f t="shared" si="8"/>
        <v>0.7</v>
      </c>
      <c r="G201" s="120">
        <f t="shared" si="8"/>
        <v>0.7</v>
      </c>
      <c r="H201" s="75">
        <v>0.9</v>
      </c>
    </row>
    <row r="202" spans="2:8" x14ac:dyDescent="0.25">
      <c r="C202" s="80" t="s">
        <v>121</v>
      </c>
      <c r="D202" s="120">
        <f t="shared" si="8"/>
        <v>0.7</v>
      </c>
      <c r="E202" s="120">
        <f t="shared" si="8"/>
        <v>1.9879999999999998</v>
      </c>
      <c r="F202" s="120">
        <f t="shared" si="8"/>
        <v>0.7</v>
      </c>
      <c r="G202" s="120">
        <f t="shared" si="8"/>
        <v>0.7</v>
      </c>
      <c r="H202" s="75">
        <v>0.9</v>
      </c>
    </row>
    <row r="203" spans="2:8" x14ac:dyDescent="0.25">
      <c r="C203" s="80" t="s">
        <v>122</v>
      </c>
      <c r="D203" s="120">
        <f t="shared" si="8"/>
        <v>0.7</v>
      </c>
      <c r="E203" s="120">
        <f t="shared" si="8"/>
        <v>10.08</v>
      </c>
      <c r="F203" s="120">
        <f t="shared" si="8"/>
        <v>2.5829999999999997</v>
      </c>
      <c r="G203" s="120">
        <f t="shared" si="8"/>
        <v>2.5829999999999997</v>
      </c>
      <c r="H203" s="75">
        <v>0.9</v>
      </c>
    </row>
    <row r="204" spans="2:8" x14ac:dyDescent="0.25">
      <c r="B204" s="64" t="s">
        <v>83</v>
      </c>
      <c r="C204" s="80" t="s">
        <v>119</v>
      </c>
      <c r="D204" s="120">
        <f t="shared" si="8"/>
        <v>0.7</v>
      </c>
      <c r="E204" s="120">
        <f t="shared" si="8"/>
        <v>0.7</v>
      </c>
      <c r="F204" s="120">
        <f t="shared" si="8"/>
        <v>0.7</v>
      </c>
      <c r="G204" s="120">
        <f t="shared" si="8"/>
        <v>0.7</v>
      </c>
      <c r="H204" s="75">
        <v>0.9</v>
      </c>
    </row>
    <row r="205" spans="2:8" x14ac:dyDescent="0.25">
      <c r="C205" s="80" t="s">
        <v>120</v>
      </c>
      <c r="D205" s="120">
        <f t="shared" si="8"/>
        <v>0.7</v>
      </c>
      <c r="E205" s="120">
        <f t="shared" si="8"/>
        <v>1.036</v>
      </c>
      <c r="F205" s="120">
        <f t="shared" si="8"/>
        <v>0.7</v>
      </c>
      <c r="G205" s="120">
        <f t="shared" si="8"/>
        <v>0.7</v>
      </c>
      <c r="H205" s="75">
        <v>0.9</v>
      </c>
    </row>
    <row r="206" spans="2:8" x14ac:dyDescent="0.25">
      <c r="C206" s="80" t="s">
        <v>121</v>
      </c>
      <c r="D206" s="120">
        <f t="shared" si="8"/>
        <v>0.7</v>
      </c>
      <c r="E206" s="120">
        <f t="shared" si="8"/>
        <v>1.9879999999999998</v>
      </c>
      <c r="F206" s="120">
        <f t="shared" si="8"/>
        <v>0.7</v>
      </c>
      <c r="G206" s="120">
        <f t="shared" si="8"/>
        <v>0.7</v>
      </c>
      <c r="H206" s="75">
        <v>0.9</v>
      </c>
    </row>
    <row r="207" spans="2:8" x14ac:dyDescent="0.25">
      <c r="C207" s="80" t="s">
        <v>122</v>
      </c>
      <c r="D207" s="120">
        <f t="shared" si="8"/>
        <v>0.7</v>
      </c>
      <c r="E207" s="120">
        <f t="shared" si="8"/>
        <v>10.08</v>
      </c>
      <c r="F207" s="120">
        <f t="shared" si="8"/>
        <v>2.5829999999999997</v>
      </c>
      <c r="G207" s="120">
        <f t="shared" si="8"/>
        <v>2.5829999999999997</v>
      </c>
      <c r="H207" s="75">
        <v>0.9</v>
      </c>
    </row>
    <row r="208" spans="2:8" x14ac:dyDescent="0.25">
      <c r="B208" s="64" t="s">
        <v>86</v>
      </c>
      <c r="C208" s="80" t="s">
        <v>119</v>
      </c>
      <c r="D208" s="120">
        <f t="shared" si="8"/>
        <v>0.7</v>
      </c>
      <c r="E208" s="120">
        <f t="shared" si="8"/>
        <v>0.7</v>
      </c>
      <c r="F208" s="120">
        <f t="shared" si="8"/>
        <v>0.7</v>
      </c>
      <c r="G208" s="120">
        <f t="shared" si="8"/>
        <v>0.7</v>
      </c>
      <c r="H208" s="75">
        <v>0.9</v>
      </c>
    </row>
    <row r="209" spans="1:9" x14ac:dyDescent="0.25">
      <c r="C209" s="80" t="s">
        <v>120</v>
      </c>
      <c r="D209" s="120">
        <f t="shared" si="8"/>
        <v>0.7</v>
      </c>
      <c r="E209" s="120">
        <f t="shared" si="8"/>
        <v>1.036</v>
      </c>
      <c r="F209" s="120">
        <f t="shared" si="8"/>
        <v>0.7</v>
      </c>
      <c r="G209" s="120">
        <f t="shared" si="8"/>
        <v>0.7</v>
      </c>
      <c r="H209" s="75">
        <v>0.9</v>
      </c>
    </row>
    <row r="210" spans="1:9" x14ac:dyDescent="0.25">
      <c r="C210" s="80" t="s">
        <v>121</v>
      </c>
      <c r="D210" s="120">
        <f t="shared" si="8"/>
        <v>0.7</v>
      </c>
      <c r="E210" s="120">
        <f t="shared" si="8"/>
        <v>1.9879999999999998</v>
      </c>
      <c r="F210" s="120">
        <f t="shared" si="8"/>
        <v>0.7</v>
      </c>
      <c r="G210" s="120">
        <f t="shared" si="8"/>
        <v>0.7</v>
      </c>
      <c r="H210" s="75">
        <v>0.9</v>
      </c>
    </row>
    <row r="211" spans="1:9" x14ac:dyDescent="0.25">
      <c r="C211" s="80" t="s">
        <v>122</v>
      </c>
      <c r="D211" s="120">
        <f t="shared" si="8"/>
        <v>0.7</v>
      </c>
      <c r="E211" s="120">
        <f t="shared" si="8"/>
        <v>10.08</v>
      </c>
      <c r="F211" s="120">
        <f t="shared" si="8"/>
        <v>2.5829999999999997</v>
      </c>
      <c r="G211" s="120">
        <f t="shared" si="8"/>
        <v>2.5829999999999997</v>
      </c>
      <c r="H211" s="75">
        <v>0.9</v>
      </c>
    </row>
    <row r="213" spans="1:9" ht="13" customHeight="1" x14ac:dyDescent="0.3">
      <c r="A213" s="57" t="s">
        <v>280</v>
      </c>
      <c r="B213" s="67"/>
      <c r="C213" s="67"/>
      <c r="D213" s="67"/>
      <c r="E213" s="67"/>
      <c r="F213" s="67"/>
      <c r="G213" s="67"/>
      <c r="H213" s="67"/>
    </row>
    <row r="214" spans="1:9" ht="26" customHeight="1" x14ac:dyDescent="0.3">
      <c r="A214" s="75" t="s">
        <v>81</v>
      </c>
      <c r="B214" s="79" t="s">
        <v>122</v>
      </c>
      <c r="C214" s="77" t="s">
        <v>279</v>
      </c>
      <c r="D214" s="59" t="s">
        <v>67</v>
      </c>
      <c r="E214" s="59" t="s">
        <v>77</v>
      </c>
      <c r="F214" s="59" t="s">
        <v>78</v>
      </c>
      <c r="G214" s="59" t="s">
        <v>79</v>
      </c>
      <c r="H214" s="78" t="s">
        <v>80</v>
      </c>
    </row>
    <row r="215" spans="1:9" ht="13" customHeight="1" x14ac:dyDescent="0.3">
      <c r="A215" s="54"/>
      <c r="C215" s="80" t="s">
        <v>119</v>
      </c>
      <c r="D215" s="120">
        <f t="shared" ref="D215:G218" si="9">D105*0.7</f>
        <v>0.7</v>
      </c>
      <c r="E215" s="120">
        <f t="shared" si="9"/>
        <v>0.7</v>
      </c>
      <c r="F215" s="120">
        <f t="shared" si="9"/>
        <v>0.7</v>
      </c>
      <c r="G215" s="120">
        <f t="shared" si="9"/>
        <v>0.7</v>
      </c>
      <c r="H215" s="75">
        <v>0.9</v>
      </c>
    </row>
    <row r="216" spans="1:9" x14ac:dyDescent="0.25">
      <c r="C216" s="80" t="s">
        <v>120</v>
      </c>
      <c r="D216" s="120">
        <f t="shared" si="9"/>
        <v>0.8819999999999999</v>
      </c>
      <c r="E216" s="120">
        <f t="shared" si="9"/>
        <v>0.8819999999999999</v>
      </c>
      <c r="F216" s="120">
        <f t="shared" si="9"/>
        <v>0.7</v>
      </c>
      <c r="G216" s="120">
        <f t="shared" si="9"/>
        <v>0.7</v>
      </c>
      <c r="H216" s="75">
        <v>0.9</v>
      </c>
    </row>
    <row r="217" spans="1:9" x14ac:dyDescent="0.25">
      <c r="C217" s="80" t="s">
        <v>121</v>
      </c>
      <c r="D217" s="120">
        <f t="shared" si="9"/>
        <v>1.1759999999999999</v>
      </c>
      <c r="E217" s="120">
        <f t="shared" si="9"/>
        <v>1.1759999999999999</v>
      </c>
      <c r="F217" s="120">
        <f t="shared" si="9"/>
        <v>0.7</v>
      </c>
      <c r="G217" s="120">
        <f t="shared" si="9"/>
        <v>0.7</v>
      </c>
      <c r="H217" s="75">
        <v>0.9</v>
      </c>
    </row>
    <row r="218" spans="1:9" x14ac:dyDescent="0.25">
      <c r="C218" s="80" t="s">
        <v>122</v>
      </c>
      <c r="D218" s="120">
        <f t="shared" si="9"/>
        <v>1.8549999999999998</v>
      </c>
      <c r="E218" s="120">
        <f t="shared" si="9"/>
        <v>1.8549999999999998</v>
      </c>
      <c r="F218" s="120">
        <f t="shared" si="9"/>
        <v>1.4489999999999998</v>
      </c>
      <c r="G218" s="120">
        <f t="shared" si="9"/>
        <v>1.4489999999999998</v>
      </c>
      <c r="H218" s="75">
        <v>0.9</v>
      </c>
    </row>
    <row r="220" spans="1:9" s="89" customFormat="1" ht="13" customHeight="1" x14ac:dyDescent="0.3">
      <c r="A220" s="88" t="s">
        <v>239</v>
      </c>
      <c r="H220" s="88"/>
    </row>
    <row r="221" spans="1:9" ht="13" customHeight="1" x14ac:dyDescent="0.3">
      <c r="A221" s="57" t="s">
        <v>264</v>
      </c>
      <c r="B221" s="67"/>
      <c r="C221" s="67"/>
      <c r="D221" s="67"/>
      <c r="E221" s="67"/>
      <c r="F221" s="67"/>
      <c r="G221" s="67"/>
      <c r="H221" s="67"/>
      <c r="I221" s="67"/>
    </row>
    <row r="222" spans="1:9" ht="13" customHeight="1" x14ac:dyDescent="0.3">
      <c r="A222" s="75" t="s">
        <v>225</v>
      </c>
      <c r="B222" s="73" t="s">
        <v>265</v>
      </c>
      <c r="C222" s="73" t="s">
        <v>266</v>
      </c>
      <c r="D222" s="59" t="s">
        <v>67</v>
      </c>
      <c r="E222" s="59" t="s">
        <v>77</v>
      </c>
      <c r="F222" s="59" t="s">
        <v>78</v>
      </c>
      <c r="G222" s="59" t="s">
        <v>79</v>
      </c>
      <c r="H222" s="59" t="s">
        <v>80</v>
      </c>
      <c r="I222" s="74"/>
    </row>
    <row r="223" spans="1:9" ht="13" customHeight="1" x14ac:dyDescent="0.3">
      <c r="A223" s="54"/>
      <c r="B223" s="64" t="s">
        <v>81</v>
      </c>
      <c r="C223" s="80" t="s">
        <v>267</v>
      </c>
      <c r="D223" s="120">
        <f t="shared" ref="D223:H232" si="10">D3*1.2</f>
        <v>1.2</v>
      </c>
      <c r="E223" s="120">
        <f t="shared" si="10"/>
        <v>1.2</v>
      </c>
      <c r="F223" s="120">
        <f t="shared" si="10"/>
        <v>1.2</v>
      </c>
      <c r="G223" s="120">
        <f t="shared" si="10"/>
        <v>1.2</v>
      </c>
      <c r="H223" s="120">
        <f t="shared" si="10"/>
        <v>1.2</v>
      </c>
      <c r="I223" s="75"/>
    </row>
    <row r="224" spans="1:9" x14ac:dyDescent="0.25">
      <c r="C224" s="80" t="s">
        <v>268</v>
      </c>
      <c r="D224" s="120">
        <f t="shared" si="10"/>
        <v>1.2</v>
      </c>
      <c r="E224" s="120">
        <f t="shared" si="10"/>
        <v>2.004</v>
      </c>
      <c r="F224" s="120">
        <f t="shared" si="10"/>
        <v>2.004</v>
      </c>
      <c r="G224" s="120">
        <f t="shared" si="10"/>
        <v>2.004</v>
      </c>
      <c r="H224" s="120">
        <f t="shared" si="10"/>
        <v>2.004</v>
      </c>
      <c r="I224" s="75"/>
    </row>
    <row r="225" spans="2:9" x14ac:dyDescent="0.25">
      <c r="C225" s="80" t="s">
        <v>269</v>
      </c>
      <c r="D225" s="120">
        <f t="shared" si="10"/>
        <v>1.2</v>
      </c>
      <c r="E225" s="120">
        <f t="shared" si="10"/>
        <v>2.8559999999999999</v>
      </c>
      <c r="F225" s="120">
        <f t="shared" si="10"/>
        <v>2.8559999999999999</v>
      </c>
      <c r="G225" s="120">
        <f t="shared" si="10"/>
        <v>2.8559999999999999</v>
      </c>
      <c r="H225" s="120">
        <f t="shared" si="10"/>
        <v>2.8559999999999999</v>
      </c>
      <c r="I225" s="75"/>
    </row>
    <row r="226" spans="2:9" x14ac:dyDescent="0.25">
      <c r="C226" s="80" t="s">
        <v>270</v>
      </c>
      <c r="D226" s="120">
        <f t="shared" si="10"/>
        <v>1.2</v>
      </c>
      <c r="E226" s="120">
        <f t="shared" si="10"/>
        <v>7.5960000000000001</v>
      </c>
      <c r="F226" s="120">
        <f t="shared" si="10"/>
        <v>7.5960000000000001</v>
      </c>
      <c r="G226" s="120">
        <f t="shared" si="10"/>
        <v>7.5960000000000001</v>
      </c>
      <c r="H226" s="120">
        <f t="shared" si="10"/>
        <v>7.5960000000000001</v>
      </c>
      <c r="I226" s="75"/>
    </row>
    <row r="227" spans="2:9" x14ac:dyDescent="0.25">
      <c r="B227" s="64" t="s">
        <v>82</v>
      </c>
      <c r="C227" s="80" t="s">
        <v>267</v>
      </c>
      <c r="D227" s="120">
        <f t="shared" si="10"/>
        <v>1.2</v>
      </c>
      <c r="E227" s="120">
        <f t="shared" si="10"/>
        <v>1.2</v>
      </c>
      <c r="F227" s="120">
        <f t="shared" si="10"/>
        <v>1.2</v>
      </c>
      <c r="G227" s="120">
        <f t="shared" si="10"/>
        <v>1.2</v>
      </c>
      <c r="H227" s="120">
        <f t="shared" si="10"/>
        <v>1.2</v>
      </c>
      <c r="I227" s="75"/>
    </row>
    <row r="228" spans="2:9" x14ac:dyDescent="0.25">
      <c r="C228" s="80" t="s">
        <v>268</v>
      </c>
      <c r="D228" s="120">
        <f t="shared" si="10"/>
        <v>1.2</v>
      </c>
      <c r="E228" s="120">
        <f t="shared" si="10"/>
        <v>1.8599999999999999</v>
      </c>
      <c r="F228" s="120">
        <f t="shared" si="10"/>
        <v>1.8599999999999999</v>
      </c>
      <c r="G228" s="120">
        <f t="shared" si="10"/>
        <v>1.8599999999999999</v>
      </c>
      <c r="H228" s="120">
        <f t="shared" si="10"/>
        <v>1.8599999999999999</v>
      </c>
      <c r="I228" s="75"/>
    </row>
    <row r="229" spans="2:9" x14ac:dyDescent="0.25">
      <c r="C229" s="80" t="s">
        <v>269</v>
      </c>
      <c r="D229" s="120">
        <f t="shared" si="10"/>
        <v>1.2</v>
      </c>
      <c r="E229" s="120">
        <f t="shared" si="10"/>
        <v>2.6160000000000001</v>
      </c>
      <c r="F229" s="120">
        <f t="shared" si="10"/>
        <v>2.6160000000000001</v>
      </c>
      <c r="G229" s="120">
        <f t="shared" si="10"/>
        <v>2.6160000000000001</v>
      </c>
      <c r="H229" s="120">
        <f t="shared" si="10"/>
        <v>2.6160000000000001</v>
      </c>
      <c r="I229" s="75"/>
    </row>
    <row r="230" spans="2:9" x14ac:dyDescent="0.25">
      <c r="C230" s="80" t="s">
        <v>270</v>
      </c>
      <c r="D230" s="120">
        <f t="shared" si="10"/>
        <v>1.2</v>
      </c>
      <c r="E230" s="120">
        <f t="shared" si="10"/>
        <v>7.6679999999999993</v>
      </c>
      <c r="F230" s="120">
        <f t="shared" si="10"/>
        <v>7.6679999999999993</v>
      </c>
      <c r="G230" s="120">
        <f t="shared" si="10"/>
        <v>7.6679999999999993</v>
      </c>
      <c r="H230" s="120">
        <f t="shared" si="10"/>
        <v>7.6679999999999993</v>
      </c>
      <c r="I230" s="75"/>
    </row>
    <row r="231" spans="2:9" x14ac:dyDescent="0.25">
      <c r="B231" s="64" t="s">
        <v>84</v>
      </c>
      <c r="C231" s="80" t="s">
        <v>267</v>
      </c>
      <c r="D231" s="120">
        <f t="shared" si="10"/>
        <v>1.2</v>
      </c>
      <c r="E231" s="120">
        <f t="shared" si="10"/>
        <v>1.2</v>
      </c>
      <c r="F231" s="120">
        <f t="shared" si="10"/>
        <v>1.2</v>
      </c>
      <c r="G231" s="120">
        <f t="shared" si="10"/>
        <v>1.2</v>
      </c>
      <c r="H231" s="120">
        <f t="shared" si="10"/>
        <v>1.2</v>
      </c>
      <c r="I231" s="75"/>
    </row>
    <row r="232" spans="2:9" x14ac:dyDescent="0.25">
      <c r="C232" s="80" t="s">
        <v>268</v>
      </c>
      <c r="D232" s="120">
        <f t="shared" si="10"/>
        <v>1.2</v>
      </c>
      <c r="E232" s="120">
        <f t="shared" si="10"/>
        <v>1.2</v>
      </c>
      <c r="F232" s="120">
        <f t="shared" si="10"/>
        <v>1.2</v>
      </c>
      <c r="G232" s="120">
        <f t="shared" si="10"/>
        <v>1.2</v>
      </c>
      <c r="H232" s="120">
        <f t="shared" si="10"/>
        <v>1.2</v>
      </c>
      <c r="I232" s="75"/>
    </row>
    <row r="233" spans="2:9" x14ac:dyDescent="0.25">
      <c r="C233" s="80" t="s">
        <v>269</v>
      </c>
      <c r="D233" s="120">
        <f t="shared" ref="D233:H242" si="11">D13*1.2</f>
        <v>1.2</v>
      </c>
      <c r="E233" s="120">
        <f t="shared" si="11"/>
        <v>3.3479999999999999</v>
      </c>
      <c r="F233" s="120">
        <f t="shared" si="11"/>
        <v>3.3479999999999999</v>
      </c>
      <c r="G233" s="120">
        <f t="shared" si="11"/>
        <v>3.3479999999999999</v>
      </c>
      <c r="H233" s="120">
        <f t="shared" si="11"/>
        <v>3.3479999999999999</v>
      </c>
      <c r="I233" s="75"/>
    </row>
    <row r="234" spans="2:9" x14ac:dyDescent="0.25">
      <c r="C234" s="80" t="s">
        <v>270</v>
      </c>
      <c r="D234" s="120">
        <f t="shared" si="11"/>
        <v>1.2</v>
      </c>
      <c r="E234" s="120">
        <f t="shared" si="11"/>
        <v>7.2119999999999997</v>
      </c>
      <c r="F234" s="120">
        <f t="shared" si="11"/>
        <v>7.2119999999999997</v>
      </c>
      <c r="G234" s="120">
        <f t="shared" si="11"/>
        <v>7.2119999999999997</v>
      </c>
      <c r="H234" s="120">
        <f t="shared" si="11"/>
        <v>7.2119999999999997</v>
      </c>
      <c r="I234" s="75"/>
    </row>
    <row r="235" spans="2:9" x14ac:dyDescent="0.25">
      <c r="B235" s="64" t="s">
        <v>85</v>
      </c>
      <c r="C235" s="80" t="s">
        <v>267</v>
      </c>
      <c r="D235" s="120">
        <f t="shared" si="11"/>
        <v>1.2</v>
      </c>
      <c r="E235" s="120">
        <f t="shared" si="11"/>
        <v>1.2</v>
      </c>
      <c r="F235" s="120">
        <f t="shared" si="11"/>
        <v>1.2</v>
      </c>
      <c r="G235" s="120">
        <f t="shared" si="11"/>
        <v>1.2</v>
      </c>
      <c r="H235" s="120">
        <f t="shared" si="11"/>
        <v>1.2</v>
      </c>
      <c r="I235" s="75"/>
    </row>
    <row r="236" spans="2:9" x14ac:dyDescent="0.25">
      <c r="C236" s="80" t="s">
        <v>268</v>
      </c>
      <c r="D236" s="120">
        <f t="shared" si="11"/>
        <v>1.2</v>
      </c>
      <c r="E236" s="120">
        <f t="shared" si="11"/>
        <v>1.2</v>
      </c>
      <c r="F236" s="120">
        <f t="shared" si="11"/>
        <v>1.2</v>
      </c>
      <c r="G236" s="120">
        <f t="shared" si="11"/>
        <v>1.2</v>
      </c>
      <c r="H236" s="120">
        <f t="shared" si="11"/>
        <v>1.2</v>
      </c>
      <c r="I236" s="75"/>
    </row>
    <row r="237" spans="2:9" x14ac:dyDescent="0.25">
      <c r="C237" s="80" t="s">
        <v>269</v>
      </c>
      <c r="D237" s="120">
        <f t="shared" si="11"/>
        <v>1.2</v>
      </c>
      <c r="E237" s="120">
        <f t="shared" si="11"/>
        <v>1.2</v>
      </c>
      <c r="F237" s="120">
        <f t="shared" si="11"/>
        <v>1.2</v>
      </c>
      <c r="G237" s="120">
        <f t="shared" si="11"/>
        <v>1.2</v>
      </c>
      <c r="H237" s="120">
        <f t="shared" si="11"/>
        <v>1.2</v>
      </c>
      <c r="I237" s="75"/>
    </row>
    <row r="238" spans="2:9" x14ac:dyDescent="0.25">
      <c r="C238" s="80" t="s">
        <v>270</v>
      </c>
      <c r="D238" s="120">
        <f t="shared" si="11"/>
        <v>1.2</v>
      </c>
      <c r="E238" s="120">
        <f t="shared" si="11"/>
        <v>1.2</v>
      </c>
      <c r="F238" s="120">
        <f t="shared" si="11"/>
        <v>1.2</v>
      </c>
      <c r="G238" s="120">
        <f t="shared" si="11"/>
        <v>1.2</v>
      </c>
      <c r="H238" s="120">
        <f t="shared" si="11"/>
        <v>1.2</v>
      </c>
      <c r="I238" s="75"/>
    </row>
    <row r="239" spans="2:9" x14ac:dyDescent="0.25">
      <c r="B239" s="64" t="s">
        <v>83</v>
      </c>
      <c r="C239" s="80" t="s">
        <v>267</v>
      </c>
      <c r="D239" s="120">
        <f t="shared" si="11"/>
        <v>1.2</v>
      </c>
      <c r="E239" s="120">
        <f t="shared" si="11"/>
        <v>1.2</v>
      </c>
      <c r="F239" s="120">
        <f t="shared" si="11"/>
        <v>1.2</v>
      </c>
      <c r="G239" s="120">
        <f t="shared" si="11"/>
        <v>1.2</v>
      </c>
      <c r="H239" s="120">
        <f t="shared" si="11"/>
        <v>1.2</v>
      </c>
      <c r="I239" s="75"/>
    </row>
    <row r="240" spans="2:9" x14ac:dyDescent="0.25">
      <c r="C240" s="80" t="s">
        <v>268</v>
      </c>
      <c r="D240" s="120">
        <f t="shared" si="11"/>
        <v>1.2</v>
      </c>
      <c r="E240" s="120">
        <f t="shared" si="11"/>
        <v>1.2</v>
      </c>
      <c r="F240" s="120">
        <f t="shared" si="11"/>
        <v>1.2</v>
      </c>
      <c r="G240" s="120">
        <f t="shared" si="11"/>
        <v>1.2</v>
      </c>
      <c r="H240" s="120">
        <f t="shared" si="11"/>
        <v>1.2</v>
      </c>
      <c r="I240" s="75"/>
    </row>
    <row r="241" spans="1:9" x14ac:dyDescent="0.25">
      <c r="C241" s="80" t="s">
        <v>269</v>
      </c>
      <c r="D241" s="120">
        <f t="shared" si="11"/>
        <v>1.2</v>
      </c>
      <c r="E241" s="120">
        <f t="shared" si="11"/>
        <v>2.2320000000000002</v>
      </c>
      <c r="F241" s="120">
        <f t="shared" si="11"/>
        <v>2.2320000000000002</v>
      </c>
      <c r="G241" s="120">
        <f t="shared" si="11"/>
        <v>2.2320000000000002</v>
      </c>
      <c r="H241" s="120">
        <f t="shared" si="11"/>
        <v>2.2320000000000002</v>
      </c>
      <c r="I241" s="75"/>
    </row>
    <row r="242" spans="1:9" x14ac:dyDescent="0.25">
      <c r="C242" s="80" t="s">
        <v>270</v>
      </c>
      <c r="D242" s="120">
        <f t="shared" si="11"/>
        <v>1.2</v>
      </c>
      <c r="E242" s="120">
        <f t="shared" si="11"/>
        <v>3.6119999999999997</v>
      </c>
      <c r="F242" s="120">
        <f t="shared" si="11"/>
        <v>3.6119999999999997</v>
      </c>
      <c r="G242" s="120">
        <f t="shared" si="11"/>
        <v>3.6119999999999997</v>
      </c>
      <c r="H242" s="120">
        <f t="shared" si="11"/>
        <v>3.6119999999999997</v>
      </c>
      <c r="I242" s="75"/>
    </row>
    <row r="243" spans="1:9" x14ac:dyDescent="0.25">
      <c r="B243" s="64" t="s">
        <v>89</v>
      </c>
      <c r="C243" s="80" t="s">
        <v>267</v>
      </c>
      <c r="D243" s="120">
        <f t="shared" ref="D243:H252" si="12">D23*1.2</f>
        <v>1.2</v>
      </c>
      <c r="E243" s="120">
        <f t="shared" si="12"/>
        <v>1.2</v>
      </c>
      <c r="F243" s="120">
        <f t="shared" si="12"/>
        <v>1.2</v>
      </c>
      <c r="G243" s="120">
        <f t="shared" si="12"/>
        <v>1.2</v>
      </c>
      <c r="H243" s="120">
        <f t="shared" si="12"/>
        <v>1.2</v>
      </c>
      <c r="I243" s="75"/>
    </row>
    <row r="244" spans="1:9" x14ac:dyDescent="0.25">
      <c r="C244" s="80" t="s">
        <v>268</v>
      </c>
      <c r="D244" s="120">
        <f t="shared" si="12"/>
        <v>1.2</v>
      </c>
      <c r="E244" s="120">
        <f t="shared" si="12"/>
        <v>1.2</v>
      </c>
      <c r="F244" s="120">
        <f t="shared" si="12"/>
        <v>1.2</v>
      </c>
      <c r="G244" s="120">
        <f t="shared" si="12"/>
        <v>1.2</v>
      </c>
      <c r="H244" s="120">
        <f t="shared" si="12"/>
        <v>1.2</v>
      </c>
      <c r="I244" s="75"/>
    </row>
    <row r="245" spans="1:9" x14ac:dyDescent="0.25">
      <c r="C245" s="80" t="s">
        <v>269</v>
      </c>
      <c r="D245" s="120">
        <f t="shared" si="12"/>
        <v>1.2</v>
      </c>
      <c r="E245" s="120">
        <f t="shared" si="12"/>
        <v>2.2320000000000002</v>
      </c>
      <c r="F245" s="120">
        <f t="shared" si="12"/>
        <v>2.2320000000000002</v>
      </c>
      <c r="G245" s="120">
        <f t="shared" si="12"/>
        <v>2.2320000000000002</v>
      </c>
      <c r="H245" s="120">
        <f t="shared" si="12"/>
        <v>2.2320000000000002</v>
      </c>
      <c r="I245" s="75"/>
    </row>
    <row r="246" spans="1:9" x14ac:dyDescent="0.25">
      <c r="C246" s="80" t="s">
        <v>270</v>
      </c>
      <c r="D246" s="120">
        <f t="shared" si="12"/>
        <v>1.2</v>
      </c>
      <c r="E246" s="120">
        <f t="shared" si="12"/>
        <v>3.6119999999999997</v>
      </c>
      <c r="F246" s="120">
        <f t="shared" si="12"/>
        <v>3.6119999999999997</v>
      </c>
      <c r="G246" s="120">
        <f t="shared" si="12"/>
        <v>3.6119999999999997</v>
      </c>
      <c r="H246" s="120">
        <f t="shared" si="12"/>
        <v>3.6119999999999997</v>
      </c>
      <c r="I246" s="75"/>
    </row>
    <row r="248" spans="1:9" ht="13" customHeight="1" x14ac:dyDescent="0.3">
      <c r="A248" s="57" t="s">
        <v>271</v>
      </c>
      <c r="B248" s="67"/>
      <c r="C248" s="67"/>
      <c r="D248" s="67"/>
      <c r="E248" s="67"/>
      <c r="F248" s="67"/>
      <c r="G248" s="67"/>
      <c r="H248" s="67"/>
      <c r="I248" s="67"/>
    </row>
    <row r="249" spans="1:9" ht="13" customHeight="1" x14ac:dyDescent="0.3">
      <c r="A249" s="75" t="s">
        <v>272</v>
      </c>
      <c r="B249" s="54" t="s">
        <v>265</v>
      </c>
      <c r="C249" s="54" t="s">
        <v>273</v>
      </c>
      <c r="D249" s="59" t="s">
        <v>67</v>
      </c>
      <c r="E249" s="59" t="s">
        <v>77</v>
      </c>
      <c r="F249" s="59" t="s">
        <v>78</v>
      </c>
      <c r="G249" s="59" t="s">
        <v>79</v>
      </c>
      <c r="H249" s="59" t="s">
        <v>80</v>
      </c>
      <c r="I249" s="74"/>
    </row>
    <row r="250" spans="1:9" ht="13" customHeight="1" x14ac:dyDescent="0.3">
      <c r="A250" s="54"/>
      <c r="B250" s="64" t="s">
        <v>81</v>
      </c>
      <c r="C250" s="80" t="s">
        <v>267</v>
      </c>
      <c r="D250" s="120">
        <f t="shared" ref="D250:H259" si="13">D30*1.2</f>
        <v>1.2</v>
      </c>
      <c r="E250" s="120">
        <f t="shared" si="13"/>
        <v>1.2</v>
      </c>
      <c r="F250" s="120">
        <f t="shared" si="13"/>
        <v>1.2</v>
      </c>
      <c r="G250" s="120">
        <f t="shared" si="13"/>
        <v>1.2</v>
      </c>
      <c r="H250" s="120">
        <f t="shared" si="13"/>
        <v>1.2</v>
      </c>
      <c r="I250" s="76"/>
    </row>
    <row r="251" spans="1:9" x14ac:dyDescent="0.25">
      <c r="C251" s="80" t="s">
        <v>268</v>
      </c>
      <c r="D251" s="120">
        <f t="shared" si="13"/>
        <v>1.2</v>
      </c>
      <c r="E251" s="120">
        <f t="shared" si="13"/>
        <v>1.92</v>
      </c>
      <c r="F251" s="120">
        <f t="shared" si="13"/>
        <v>1.92</v>
      </c>
      <c r="G251" s="120">
        <f t="shared" si="13"/>
        <v>1.92</v>
      </c>
      <c r="H251" s="120">
        <f t="shared" si="13"/>
        <v>1.92</v>
      </c>
      <c r="I251" s="75"/>
    </row>
    <row r="252" spans="1:9" x14ac:dyDescent="0.25">
      <c r="C252" s="80" t="s">
        <v>204</v>
      </c>
      <c r="D252" s="120">
        <f t="shared" si="13"/>
        <v>1.2</v>
      </c>
      <c r="E252" s="120">
        <f t="shared" si="13"/>
        <v>4.0919999999999996</v>
      </c>
      <c r="F252" s="120">
        <f t="shared" si="13"/>
        <v>4.0919999999999996</v>
      </c>
      <c r="G252" s="120">
        <f t="shared" si="13"/>
        <v>4.0919999999999996</v>
      </c>
      <c r="H252" s="120">
        <f t="shared" si="13"/>
        <v>4.0919999999999996</v>
      </c>
      <c r="I252" s="75"/>
    </row>
    <row r="253" spans="1:9" x14ac:dyDescent="0.25">
      <c r="C253" s="80" t="s">
        <v>205</v>
      </c>
      <c r="D253" s="120">
        <f t="shared" si="13"/>
        <v>1.2</v>
      </c>
      <c r="E253" s="120">
        <f t="shared" si="13"/>
        <v>14.795999999999999</v>
      </c>
      <c r="F253" s="120">
        <f t="shared" si="13"/>
        <v>14.795999999999999</v>
      </c>
      <c r="G253" s="120">
        <f t="shared" si="13"/>
        <v>14.795999999999999</v>
      </c>
      <c r="H253" s="120">
        <f t="shared" si="13"/>
        <v>14.795999999999999</v>
      </c>
      <c r="I253" s="75"/>
    </row>
    <row r="254" spans="1:9" x14ac:dyDescent="0.25">
      <c r="B254" s="64" t="s">
        <v>82</v>
      </c>
      <c r="C254" s="80" t="s">
        <v>267</v>
      </c>
      <c r="D254" s="120">
        <f t="shared" si="13"/>
        <v>1.2</v>
      </c>
      <c r="E254" s="120">
        <f t="shared" si="13"/>
        <v>1.2</v>
      </c>
      <c r="F254" s="120">
        <f t="shared" si="13"/>
        <v>1.2</v>
      </c>
      <c r="G254" s="120">
        <f t="shared" si="13"/>
        <v>1.2</v>
      </c>
      <c r="H254" s="120">
        <f t="shared" si="13"/>
        <v>1.2</v>
      </c>
      <c r="I254" s="75"/>
    </row>
    <row r="255" spans="1:9" x14ac:dyDescent="0.25">
      <c r="C255" s="80" t="s">
        <v>268</v>
      </c>
      <c r="D255" s="120">
        <f t="shared" si="13"/>
        <v>1.2</v>
      </c>
      <c r="E255" s="120">
        <f t="shared" si="13"/>
        <v>2.3039999999999998</v>
      </c>
      <c r="F255" s="120">
        <f t="shared" si="13"/>
        <v>2.3039999999999998</v>
      </c>
      <c r="G255" s="120">
        <f t="shared" si="13"/>
        <v>2.3039999999999998</v>
      </c>
      <c r="H255" s="120">
        <f t="shared" si="13"/>
        <v>2.3039999999999998</v>
      </c>
      <c r="I255" s="75"/>
    </row>
    <row r="256" spans="1:9" x14ac:dyDescent="0.25">
      <c r="C256" s="80" t="s">
        <v>204</v>
      </c>
      <c r="D256" s="120">
        <f t="shared" si="13"/>
        <v>1.2</v>
      </c>
      <c r="E256" s="120">
        <f t="shared" si="13"/>
        <v>5.5919999999999996</v>
      </c>
      <c r="F256" s="120">
        <f t="shared" si="13"/>
        <v>5.5919999999999996</v>
      </c>
      <c r="G256" s="120">
        <f t="shared" si="13"/>
        <v>5.5919999999999996</v>
      </c>
      <c r="H256" s="120">
        <f t="shared" si="13"/>
        <v>5.5919999999999996</v>
      </c>
      <c r="I256" s="75"/>
    </row>
    <row r="257" spans="2:9" x14ac:dyDescent="0.25">
      <c r="C257" s="80" t="s">
        <v>205</v>
      </c>
      <c r="D257" s="120">
        <f t="shared" si="13"/>
        <v>1.2</v>
      </c>
      <c r="E257" s="120">
        <f t="shared" si="13"/>
        <v>11.616</v>
      </c>
      <c r="F257" s="120">
        <f t="shared" si="13"/>
        <v>11.616</v>
      </c>
      <c r="G257" s="120">
        <f t="shared" si="13"/>
        <v>11.616</v>
      </c>
      <c r="H257" s="120">
        <f t="shared" si="13"/>
        <v>11.616</v>
      </c>
      <c r="I257" s="75"/>
    </row>
    <row r="258" spans="2:9" x14ac:dyDescent="0.25">
      <c r="B258" s="64" t="s">
        <v>84</v>
      </c>
      <c r="C258" s="80" t="s">
        <v>267</v>
      </c>
      <c r="D258" s="120">
        <f t="shared" si="13"/>
        <v>1.2</v>
      </c>
      <c r="E258" s="120">
        <f t="shared" si="13"/>
        <v>1.2</v>
      </c>
      <c r="F258" s="120">
        <f t="shared" si="13"/>
        <v>1.2</v>
      </c>
      <c r="G258" s="120">
        <f t="shared" si="13"/>
        <v>1.2</v>
      </c>
      <c r="H258" s="120">
        <f t="shared" si="13"/>
        <v>1.2</v>
      </c>
      <c r="I258" s="75"/>
    </row>
    <row r="259" spans="2:9" x14ac:dyDescent="0.25">
      <c r="C259" s="80" t="s">
        <v>268</v>
      </c>
      <c r="D259" s="120">
        <f t="shared" si="13"/>
        <v>1.2</v>
      </c>
      <c r="E259" s="120">
        <f t="shared" si="13"/>
        <v>1.2</v>
      </c>
      <c r="F259" s="120">
        <f t="shared" si="13"/>
        <v>1.2</v>
      </c>
      <c r="G259" s="120">
        <f t="shared" si="13"/>
        <v>1.2</v>
      </c>
      <c r="H259" s="120">
        <f t="shared" si="13"/>
        <v>1.2</v>
      </c>
      <c r="I259" s="75"/>
    </row>
    <row r="260" spans="2:9" x14ac:dyDescent="0.25">
      <c r="C260" s="80" t="s">
        <v>204</v>
      </c>
      <c r="D260" s="120">
        <f t="shared" ref="D260:H269" si="14">D40*1.2</f>
        <v>1.2</v>
      </c>
      <c r="E260" s="120">
        <f t="shared" si="14"/>
        <v>3.0960000000000001</v>
      </c>
      <c r="F260" s="120">
        <f t="shared" si="14"/>
        <v>3.0960000000000001</v>
      </c>
      <c r="G260" s="120">
        <f t="shared" si="14"/>
        <v>3.0960000000000001</v>
      </c>
      <c r="H260" s="120">
        <f t="shared" si="14"/>
        <v>3.0960000000000001</v>
      </c>
      <c r="I260" s="75"/>
    </row>
    <row r="261" spans="2:9" x14ac:dyDescent="0.25">
      <c r="C261" s="80" t="s">
        <v>205</v>
      </c>
      <c r="D261" s="120">
        <f t="shared" si="14"/>
        <v>1.2</v>
      </c>
      <c r="E261" s="120">
        <f t="shared" si="14"/>
        <v>11.556000000000001</v>
      </c>
      <c r="F261" s="120">
        <f t="shared" si="14"/>
        <v>11.556000000000001</v>
      </c>
      <c r="G261" s="120">
        <f t="shared" si="14"/>
        <v>11.556000000000001</v>
      </c>
      <c r="H261" s="120">
        <f t="shared" si="14"/>
        <v>11.556000000000001</v>
      </c>
      <c r="I261" s="75"/>
    </row>
    <row r="262" spans="2:9" x14ac:dyDescent="0.25">
      <c r="B262" s="64" t="s">
        <v>85</v>
      </c>
      <c r="C262" s="80" t="s">
        <v>267</v>
      </c>
      <c r="D262" s="120">
        <f t="shared" si="14"/>
        <v>1.2</v>
      </c>
      <c r="E262" s="120">
        <f t="shared" si="14"/>
        <v>1.2</v>
      </c>
      <c r="F262" s="120">
        <f t="shared" si="14"/>
        <v>1.2</v>
      </c>
      <c r="G262" s="120">
        <f t="shared" si="14"/>
        <v>1.2</v>
      </c>
      <c r="H262" s="120">
        <f t="shared" si="14"/>
        <v>1.2</v>
      </c>
      <c r="I262" s="75"/>
    </row>
    <row r="263" spans="2:9" x14ac:dyDescent="0.25">
      <c r="C263" s="80" t="s">
        <v>268</v>
      </c>
      <c r="D263" s="120">
        <f t="shared" si="14"/>
        <v>1.2</v>
      </c>
      <c r="E263" s="120">
        <f t="shared" si="14"/>
        <v>1.2</v>
      </c>
      <c r="F263" s="120">
        <f t="shared" si="14"/>
        <v>1.2</v>
      </c>
      <c r="G263" s="120">
        <f t="shared" si="14"/>
        <v>1.2</v>
      </c>
      <c r="H263" s="120">
        <f t="shared" si="14"/>
        <v>1.2</v>
      </c>
      <c r="I263" s="75"/>
    </row>
    <row r="264" spans="2:9" x14ac:dyDescent="0.25">
      <c r="C264" s="80" t="s">
        <v>204</v>
      </c>
      <c r="D264" s="120">
        <f t="shared" si="14"/>
        <v>1.2</v>
      </c>
      <c r="E264" s="120">
        <f t="shared" si="14"/>
        <v>1.2</v>
      </c>
      <c r="F264" s="120">
        <f t="shared" si="14"/>
        <v>1.2</v>
      </c>
      <c r="G264" s="120">
        <f t="shared" si="14"/>
        <v>1.2</v>
      </c>
      <c r="H264" s="120">
        <f t="shared" si="14"/>
        <v>1.2</v>
      </c>
      <c r="I264" s="75"/>
    </row>
    <row r="265" spans="2:9" x14ac:dyDescent="0.25">
      <c r="C265" s="80" t="s">
        <v>205</v>
      </c>
      <c r="D265" s="120">
        <f t="shared" si="14"/>
        <v>1.2</v>
      </c>
      <c r="E265" s="120">
        <f t="shared" si="14"/>
        <v>1.2</v>
      </c>
      <c r="F265" s="120">
        <f t="shared" si="14"/>
        <v>1.2</v>
      </c>
      <c r="G265" s="120">
        <f t="shared" si="14"/>
        <v>1.2</v>
      </c>
      <c r="H265" s="120">
        <f t="shared" si="14"/>
        <v>1.2</v>
      </c>
      <c r="I265" s="75"/>
    </row>
    <row r="266" spans="2:9" x14ac:dyDescent="0.25">
      <c r="B266" s="64" t="s">
        <v>83</v>
      </c>
      <c r="C266" s="80" t="s">
        <v>267</v>
      </c>
      <c r="D266" s="120">
        <f t="shared" si="14"/>
        <v>1.2</v>
      </c>
      <c r="E266" s="120">
        <f t="shared" si="14"/>
        <v>1.2</v>
      </c>
      <c r="F266" s="120">
        <f t="shared" si="14"/>
        <v>1.2</v>
      </c>
      <c r="G266" s="120">
        <f t="shared" si="14"/>
        <v>1.2</v>
      </c>
      <c r="H266" s="120">
        <f t="shared" si="14"/>
        <v>1.2</v>
      </c>
      <c r="I266" s="75"/>
    </row>
    <row r="267" spans="2:9" x14ac:dyDescent="0.25">
      <c r="C267" s="80" t="s">
        <v>268</v>
      </c>
      <c r="D267" s="120">
        <f t="shared" si="14"/>
        <v>1.2</v>
      </c>
      <c r="E267" s="120">
        <f t="shared" si="14"/>
        <v>1.9799999999999998</v>
      </c>
      <c r="F267" s="120">
        <f t="shared" si="14"/>
        <v>1.9799999999999998</v>
      </c>
      <c r="G267" s="120">
        <f t="shared" si="14"/>
        <v>1.9799999999999998</v>
      </c>
      <c r="H267" s="120">
        <f t="shared" si="14"/>
        <v>1.9799999999999998</v>
      </c>
      <c r="I267" s="75"/>
    </row>
    <row r="268" spans="2:9" x14ac:dyDescent="0.25">
      <c r="C268" s="80" t="s">
        <v>204</v>
      </c>
      <c r="D268" s="120">
        <f t="shared" si="14"/>
        <v>1.2</v>
      </c>
      <c r="E268" s="120">
        <f t="shared" si="14"/>
        <v>3.2759999999999998</v>
      </c>
      <c r="F268" s="120">
        <f t="shared" si="14"/>
        <v>3.2759999999999998</v>
      </c>
      <c r="G268" s="120">
        <f t="shared" si="14"/>
        <v>3.2759999999999998</v>
      </c>
      <c r="H268" s="120">
        <f t="shared" si="14"/>
        <v>3.2759999999999998</v>
      </c>
      <c r="I268" s="75"/>
    </row>
    <row r="269" spans="2:9" x14ac:dyDescent="0.25">
      <c r="C269" s="80" t="s">
        <v>205</v>
      </c>
      <c r="D269" s="120">
        <f t="shared" si="14"/>
        <v>1.2</v>
      </c>
      <c r="E269" s="120">
        <f t="shared" si="14"/>
        <v>13.452</v>
      </c>
      <c r="F269" s="120">
        <f t="shared" si="14"/>
        <v>13.452</v>
      </c>
      <c r="G269" s="120">
        <f t="shared" si="14"/>
        <v>13.452</v>
      </c>
      <c r="H269" s="120">
        <f t="shared" si="14"/>
        <v>13.452</v>
      </c>
      <c r="I269" s="75"/>
    </row>
    <row r="270" spans="2:9" x14ac:dyDescent="0.25">
      <c r="B270" s="64" t="s">
        <v>89</v>
      </c>
      <c r="C270" s="80" t="s">
        <v>267</v>
      </c>
      <c r="D270" s="120">
        <f t="shared" ref="D270:H279" si="15">D50*1.2</f>
        <v>1.2</v>
      </c>
      <c r="E270" s="120">
        <f t="shared" si="15"/>
        <v>1.2</v>
      </c>
      <c r="F270" s="120">
        <f t="shared" si="15"/>
        <v>1.2</v>
      </c>
      <c r="G270" s="120">
        <f t="shared" si="15"/>
        <v>1.2</v>
      </c>
      <c r="H270" s="120">
        <f t="shared" si="15"/>
        <v>1.2</v>
      </c>
      <c r="I270" s="75"/>
    </row>
    <row r="271" spans="2:9" x14ac:dyDescent="0.25">
      <c r="C271" s="80" t="s">
        <v>268</v>
      </c>
      <c r="D271" s="120">
        <f t="shared" si="15"/>
        <v>1.2</v>
      </c>
      <c r="E271" s="120">
        <f t="shared" si="15"/>
        <v>1.9799999999999998</v>
      </c>
      <c r="F271" s="120">
        <f t="shared" si="15"/>
        <v>1.9799999999999998</v>
      </c>
      <c r="G271" s="120">
        <f t="shared" si="15"/>
        <v>1.9799999999999998</v>
      </c>
      <c r="H271" s="120">
        <f t="shared" si="15"/>
        <v>1.9799999999999998</v>
      </c>
      <c r="I271" s="75"/>
    </row>
    <row r="272" spans="2:9" x14ac:dyDescent="0.25">
      <c r="C272" s="80" t="s">
        <v>204</v>
      </c>
      <c r="D272" s="120">
        <f t="shared" si="15"/>
        <v>1.2</v>
      </c>
      <c r="E272" s="120">
        <f t="shared" si="15"/>
        <v>3.2759999999999998</v>
      </c>
      <c r="F272" s="120">
        <f t="shared" si="15"/>
        <v>3.2759999999999998</v>
      </c>
      <c r="G272" s="120">
        <f t="shared" si="15"/>
        <v>3.2759999999999998</v>
      </c>
      <c r="H272" s="120">
        <f t="shared" si="15"/>
        <v>3.2759999999999998</v>
      </c>
      <c r="I272" s="75"/>
    </row>
    <row r="273" spans="1:9" x14ac:dyDescent="0.25">
      <c r="C273" s="80" t="s">
        <v>205</v>
      </c>
      <c r="D273" s="120">
        <f t="shared" si="15"/>
        <v>1.2</v>
      </c>
      <c r="E273" s="120">
        <f t="shared" si="15"/>
        <v>13.452</v>
      </c>
      <c r="F273" s="120">
        <f t="shared" si="15"/>
        <v>13.452</v>
      </c>
      <c r="G273" s="120">
        <f t="shared" si="15"/>
        <v>13.452</v>
      </c>
      <c r="H273" s="120">
        <f t="shared" si="15"/>
        <v>13.452</v>
      </c>
      <c r="I273" s="75"/>
    </row>
    <row r="274" spans="1:9" x14ac:dyDescent="0.25">
      <c r="C274" s="80"/>
      <c r="D274" s="80"/>
    </row>
    <row r="275" spans="1:9" ht="13" customHeight="1" x14ac:dyDescent="0.3">
      <c r="A275" s="57" t="s">
        <v>274</v>
      </c>
      <c r="B275" s="67"/>
      <c r="C275" s="67"/>
      <c r="D275" s="67"/>
      <c r="E275" s="67"/>
      <c r="F275" s="67"/>
      <c r="G275" s="67"/>
      <c r="H275" s="67"/>
      <c r="I275" s="67"/>
    </row>
    <row r="276" spans="1:9" ht="26" customHeight="1" x14ac:dyDescent="0.3">
      <c r="A276" s="75" t="s">
        <v>111</v>
      </c>
      <c r="B276" s="54" t="s">
        <v>265</v>
      </c>
      <c r="C276" s="77" t="s">
        <v>275</v>
      </c>
      <c r="D276" s="59" t="s">
        <v>112</v>
      </c>
      <c r="E276" s="59" t="s">
        <v>113</v>
      </c>
      <c r="F276" s="59" t="s">
        <v>114</v>
      </c>
      <c r="G276" s="59" t="s">
        <v>115</v>
      </c>
      <c r="H276" s="74"/>
    </row>
    <row r="277" spans="1:9" ht="13" customHeight="1" x14ac:dyDescent="0.3">
      <c r="A277" s="54"/>
      <c r="B277" s="64" t="s">
        <v>91</v>
      </c>
      <c r="C277" s="80" t="s">
        <v>276</v>
      </c>
      <c r="D277" s="120">
        <f t="shared" ref="D277:G282" si="16">D57*1.2</f>
        <v>1.2</v>
      </c>
      <c r="E277" s="120">
        <f t="shared" si="16"/>
        <v>1.2</v>
      </c>
      <c r="F277" s="120">
        <f t="shared" si="16"/>
        <v>1.2</v>
      </c>
      <c r="G277" s="120">
        <f t="shared" si="16"/>
        <v>1.2</v>
      </c>
      <c r="H277" s="75"/>
    </row>
    <row r="278" spans="1:9" x14ac:dyDescent="0.25">
      <c r="C278" s="80" t="s">
        <v>277</v>
      </c>
      <c r="D278" s="120">
        <f t="shared" si="16"/>
        <v>12.81</v>
      </c>
      <c r="E278" s="120">
        <f t="shared" si="16"/>
        <v>12.81</v>
      </c>
      <c r="F278" s="120">
        <f t="shared" si="16"/>
        <v>12.81</v>
      </c>
      <c r="G278" s="120">
        <f t="shared" si="16"/>
        <v>12.81</v>
      </c>
      <c r="H278" s="75"/>
    </row>
    <row r="279" spans="1:9" x14ac:dyDescent="0.25">
      <c r="B279" s="64" t="s">
        <v>92</v>
      </c>
      <c r="C279" s="80" t="s">
        <v>276</v>
      </c>
      <c r="D279" s="120">
        <f t="shared" si="16"/>
        <v>1.2</v>
      </c>
      <c r="E279" s="120">
        <f t="shared" si="16"/>
        <v>1.2</v>
      </c>
      <c r="F279" s="120">
        <f t="shared" si="16"/>
        <v>1.2</v>
      </c>
      <c r="G279" s="120">
        <f t="shared" si="16"/>
        <v>1.2</v>
      </c>
      <c r="H279" s="75"/>
    </row>
    <row r="280" spans="1:9" x14ac:dyDescent="0.25">
      <c r="C280" s="80" t="s">
        <v>277</v>
      </c>
      <c r="D280" s="120">
        <f t="shared" si="16"/>
        <v>12.81</v>
      </c>
      <c r="E280" s="120">
        <f t="shared" si="16"/>
        <v>12.81</v>
      </c>
      <c r="F280" s="120">
        <f t="shared" si="16"/>
        <v>12.81</v>
      </c>
      <c r="G280" s="120">
        <f t="shared" si="16"/>
        <v>12.81</v>
      </c>
      <c r="H280" s="75"/>
    </row>
    <row r="281" spans="1:9" x14ac:dyDescent="0.25">
      <c r="B281" s="64" t="s">
        <v>93</v>
      </c>
      <c r="C281" s="80" t="s">
        <v>276</v>
      </c>
      <c r="D281" s="120">
        <f t="shared" si="16"/>
        <v>1.2</v>
      </c>
      <c r="E281" s="120">
        <f t="shared" si="16"/>
        <v>1.2</v>
      </c>
      <c r="F281" s="120">
        <f t="shared" si="16"/>
        <v>1.2</v>
      </c>
      <c r="G281" s="120">
        <f t="shared" si="16"/>
        <v>1.2</v>
      </c>
      <c r="H281" s="75"/>
    </row>
    <row r="282" spans="1:9" x14ac:dyDescent="0.25">
      <c r="C282" s="80" t="s">
        <v>277</v>
      </c>
      <c r="D282" s="120">
        <f t="shared" si="16"/>
        <v>12.81</v>
      </c>
      <c r="E282" s="120">
        <f t="shared" si="16"/>
        <v>12.81</v>
      </c>
      <c r="F282" s="120">
        <f t="shared" si="16"/>
        <v>12.81</v>
      </c>
      <c r="G282" s="120">
        <f t="shared" si="16"/>
        <v>12.81</v>
      </c>
      <c r="H282" s="75"/>
    </row>
    <row r="283" spans="1:9" x14ac:dyDescent="0.25">
      <c r="C283" s="80"/>
      <c r="D283" s="80"/>
    </row>
    <row r="284" spans="1:9" ht="13" customHeight="1" x14ac:dyDescent="0.3">
      <c r="A284" s="57" t="s">
        <v>278</v>
      </c>
      <c r="B284" s="67"/>
      <c r="C284" s="67"/>
      <c r="D284" s="67"/>
      <c r="E284" s="67"/>
      <c r="F284" s="67"/>
      <c r="G284" s="67"/>
      <c r="H284" s="67"/>
      <c r="I284" s="67"/>
    </row>
    <row r="285" spans="1:9" ht="26" customHeight="1" x14ac:dyDescent="0.3">
      <c r="A285" s="75" t="s">
        <v>118</v>
      </c>
      <c r="B285" s="54" t="s">
        <v>265</v>
      </c>
      <c r="C285" s="77" t="s">
        <v>279</v>
      </c>
      <c r="D285" s="59" t="s">
        <v>67</v>
      </c>
      <c r="E285" s="59" t="s">
        <v>77</v>
      </c>
      <c r="F285" s="59" t="s">
        <v>78</v>
      </c>
      <c r="G285" s="59" t="s">
        <v>79</v>
      </c>
      <c r="H285" s="78" t="s">
        <v>80</v>
      </c>
      <c r="I285" s="74"/>
    </row>
    <row r="286" spans="1:9" ht="13" customHeight="1" x14ac:dyDescent="0.3">
      <c r="A286" s="79"/>
      <c r="B286" s="64" t="s">
        <v>68</v>
      </c>
      <c r="C286" s="80" t="s">
        <v>119</v>
      </c>
      <c r="D286" s="120">
        <f t="shared" ref="D286:G305" si="17">D66*1.2</f>
        <v>1.2</v>
      </c>
      <c r="E286" s="120">
        <f t="shared" si="17"/>
        <v>1.2</v>
      </c>
      <c r="F286" s="120">
        <f t="shared" si="17"/>
        <v>1.2</v>
      </c>
      <c r="G286" s="120">
        <f t="shared" si="17"/>
        <v>1.2</v>
      </c>
      <c r="H286" s="75">
        <v>1.05</v>
      </c>
      <c r="I286" s="75"/>
    </row>
    <row r="287" spans="1:9" x14ac:dyDescent="0.25">
      <c r="C287" s="80" t="s">
        <v>120</v>
      </c>
      <c r="D287" s="120">
        <f t="shared" si="17"/>
        <v>1.62</v>
      </c>
      <c r="E287" s="120">
        <f t="shared" si="17"/>
        <v>1.2</v>
      </c>
      <c r="F287" s="120">
        <f t="shared" si="17"/>
        <v>1.2</v>
      </c>
      <c r="G287" s="120">
        <f t="shared" si="17"/>
        <v>1.2</v>
      </c>
      <c r="H287" s="75">
        <v>1.05</v>
      </c>
      <c r="I287" s="75"/>
    </row>
    <row r="288" spans="1:9" x14ac:dyDescent="0.25">
      <c r="C288" s="80" t="s">
        <v>121</v>
      </c>
      <c r="D288" s="120">
        <f t="shared" si="17"/>
        <v>1.62</v>
      </c>
      <c r="E288" s="120">
        <f t="shared" si="17"/>
        <v>1.2</v>
      </c>
      <c r="F288" s="120">
        <f t="shared" si="17"/>
        <v>1.2</v>
      </c>
      <c r="G288" s="120">
        <f t="shared" si="17"/>
        <v>1.2</v>
      </c>
      <c r="H288" s="75">
        <v>1.05</v>
      </c>
      <c r="I288" s="75"/>
    </row>
    <row r="289" spans="2:9" x14ac:dyDescent="0.25">
      <c r="C289" s="80" t="s">
        <v>122</v>
      </c>
      <c r="D289" s="120">
        <f t="shared" si="17"/>
        <v>6.48</v>
      </c>
      <c r="E289" s="120">
        <f t="shared" si="17"/>
        <v>1.2</v>
      </c>
      <c r="F289" s="120">
        <f t="shared" si="17"/>
        <v>1.2</v>
      </c>
      <c r="G289" s="120">
        <f t="shared" si="17"/>
        <v>1.2</v>
      </c>
      <c r="H289" s="75">
        <v>1.05</v>
      </c>
      <c r="I289" s="75"/>
    </row>
    <row r="290" spans="2:9" x14ac:dyDescent="0.25">
      <c r="B290" s="64" t="s">
        <v>69</v>
      </c>
      <c r="C290" s="80" t="s">
        <v>119</v>
      </c>
      <c r="D290" s="120">
        <f t="shared" si="17"/>
        <v>1.2</v>
      </c>
      <c r="E290" s="120">
        <f t="shared" si="17"/>
        <v>1.2</v>
      </c>
      <c r="F290" s="120">
        <f t="shared" si="17"/>
        <v>1.2</v>
      </c>
      <c r="G290" s="120">
        <f t="shared" si="17"/>
        <v>1.2</v>
      </c>
      <c r="H290" s="75">
        <v>1.05</v>
      </c>
      <c r="I290" s="75"/>
    </row>
    <row r="291" spans="2:9" x14ac:dyDescent="0.25">
      <c r="C291" s="80" t="s">
        <v>120</v>
      </c>
      <c r="D291" s="120">
        <f t="shared" si="17"/>
        <v>1.62</v>
      </c>
      <c r="E291" s="120">
        <f t="shared" si="17"/>
        <v>1.2</v>
      </c>
      <c r="F291" s="120">
        <f t="shared" si="17"/>
        <v>1.2</v>
      </c>
      <c r="G291" s="120">
        <f t="shared" si="17"/>
        <v>1.2</v>
      </c>
      <c r="H291" s="75">
        <v>1.05</v>
      </c>
      <c r="I291" s="75"/>
    </row>
    <row r="292" spans="2:9" x14ac:dyDescent="0.25">
      <c r="C292" s="80" t="s">
        <v>121</v>
      </c>
      <c r="D292" s="120">
        <f t="shared" si="17"/>
        <v>1.62</v>
      </c>
      <c r="E292" s="120">
        <f t="shared" si="17"/>
        <v>1.2</v>
      </c>
      <c r="F292" s="120">
        <f t="shared" si="17"/>
        <v>1.2</v>
      </c>
      <c r="G292" s="120">
        <f t="shared" si="17"/>
        <v>1.2</v>
      </c>
      <c r="H292" s="75">
        <v>1.05</v>
      </c>
      <c r="I292" s="75"/>
    </row>
    <row r="293" spans="2:9" x14ac:dyDescent="0.25">
      <c r="C293" s="80" t="s">
        <v>122</v>
      </c>
      <c r="D293" s="120">
        <f t="shared" si="17"/>
        <v>6.48</v>
      </c>
      <c r="E293" s="120">
        <f t="shared" si="17"/>
        <v>1.2</v>
      </c>
      <c r="F293" s="120">
        <f t="shared" si="17"/>
        <v>1.2</v>
      </c>
      <c r="G293" s="120">
        <f t="shared" si="17"/>
        <v>1.2</v>
      </c>
      <c r="H293" s="75">
        <v>1.05</v>
      </c>
      <c r="I293" s="75"/>
    </row>
    <row r="294" spans="2:9" x14ac:dyDescent="0.25">
      <c r="B294" s="64" t="s">
        <v>70</v>
      </c>
      <c r="C294" s="80" t="s">
        <v>119</v>
      </c>
      <c r="D294" s="120">
        <f t="shared" si="17"/>
        <v>1.2</v>
      </c>
      <c r="E294" s="120">
        <f t="shared" si="17"/>
        <v>1.2</v>
      </c>
      <c r="F294" s="120">
        <f t="shared" si="17"/>
        <v>1.2</v>
      </c>
      <c r="G294" s="120">
        <f t="shared" si="17"/>
        <v>1.2</v>
      </c>
      <c r="H294" s="75">
        <v>1.05</v>
      </c>
      <c r="I294" s="75"/>
    </row>
    <row r="295" spans="2:9" x14ac:dyDescent="0.25">
      <c r="C295" s="80" t="s">
        <v>120</v>
      </c>
      <c r="D295" s="120">
        <f t="shared" si="17"/>
        <v>1.62</v>
      </c>
      <c r="E295" s="120">
        <f t="shared" si="17"/>
        <v>1.2</v>
      </c>
      <c r="F295" s="120">
        <f t="shared" si="17"/>
        <v>1.2</v>
      </c>
      <c r="G295" s="120">
        <f t="shared" si="17"/>
        <v>1.2</v>
      </c>
      <c r="H295" s="75">
        <v>1.05</v>
      </c>
      <c r="I295" s="75"/>
    </row>
    <row r="296" spans="2:9" x14ac:dyDescent="0.25">
      <c r="C296" s="80" t="s">
        <v>121</v>
      </c>
      <c r="D296" s="120">
        <f t="shared" si="17"/>
        <v>1.62</v>
      </c>
      <c r="E296" s="120">
        <f t="shared" si="17"/>
        <v>1.2</v>
      </c>
      <c r="F296" s="120">
        <f t="shared" si="17"/>
        <v>1.2</v>
      </c>
      <c r="G296" s="120">
        <f t="shared" si="17"/>
        <v>1.2</v>
      </c>
      <c r="H296" s="75">
        <v>1.05</v>
      </c>
      <c r="I296" s="75"/>
    </row>
    <row r="297" spans="2:9" x14ac:dyDescent="0.25">
      <c r="C297" s="80" t="s">
        <v>122</v>
      </c>
      <c r="D297" s="120">
        <f t="shared" si="17"/>
        <v>6.48</v>
      </c>
      <c r="E297" s="120">
        <f t="shared" si="17"/>
        <v>1.2</v>
      </c>
      <c r="F297" s="120">
        <f t="shared" si="17"/>
        <v>1.2</v>
      </c>
      <c r="G297" s="120">
        <f t="shared" si="17"/>
        <v>1.2</v>
      </c>
      <c r="H297" s="75">
        <v>1.05</v>
      </c>
      <c r="I297" s="75"/>
    </row>
    <row r="298" spans="2:9" x14ac:dyDescent="0.25">
      <c r="B298" s="64" t="s">
        <v>72</v>
      </c>
      <c r="C298" s="80" t="s">
        <v>119</v>
      </c>
      <c r="D298" s="120">
        <f t="shared" si="17"/>
        <v>1.2</v>
      </c>
      <c r="E298" s="120">
        <f t="shared" si="17"/>
        <v>1.2</v>
      </c>
      <c r="F298" s="120">
        <f t="shared" si="17"/>
        <v>1.2</v>
      </c>
      <c r="G298" s="120">
        <f t="shared" si="17"/>
        <v>1.2</v>
      </c>
      <c r="H298" s="75">
        <v>1.05</v>
      </c>
      <c r="I298" s="75"/>
    </row>
    <row r="299" spans="2:9" x14ac:dyDescent="0.25">
      <c r="C299" s="80" t="s">
        <v>120</v>
      </c>
      <c r="D299" s="120">
        <f t="shared" si="17"/>
        <v>1.2</v>
      </c>
      <c r="E299" s="120">
        <f t="shared" si="17"/>
        <v>1.2</v>
      </c>
      <c r="F299" s="120">
        <f t="shared" si="17"/>
        <v>1.2</v>
      </c>
      <c r="G299" s="120">
        <f t="shared" si="17"/>
        <v>1.2</v>
      </c>
      <c r="H299" s="75">
        <v>1.05</v>
      </c>
      <c r="I299" s="75"/>
    </row>
    <row r="300" spans="2:9" x14ac:dyDescent="0.25">
      <c r="C300" s="80" t="s">
        <v>121</v>
      </c>
      <c r="D300" s="120">
        <f t="shared" si="17"/>
        <v>1.2</v>
      </c>
      <c r="E300" s="120">
        <f t="shared" si="17"/>
        <v>1.2</v>
      </c>
      <c r="F300" s="120">
        <f t="shared" si="17"/>
        <v>1.2</v>
      </c>
      <c r="G300" s="120">
        <f t="shared" si="17"/>
        <v>1.2</v>
      </c>
      <c r="H300" s="75">
        <v>1.05</v>
      </c>
      <c r="I300" s="75"/>
    </row>
    <row r="301" spans="2:9" x14ac:dyDescent="0.25">
      <c r="C301" s="80" t="s">
        <v>122</v>
      </c>
      <c r="D301" s="120">
        <f t="shared" si="17"/>
        <v>1.2</v>
      </c>
      <c r="E301" s="120">
        <f t="shared" si="17"/>
        <v>1.2</v>
      </c>
      <c r="F301" s="120">
        <f t="shared" si="17"/>
        <v>1.2</v>
      </c>
      <c r="G301" s="120">
        <f t="shared" si="17"/>
        <v>1.2</v>
      </c>
      <c r="H301" s="75">
        <v>1.05</v>
      </c>
      <c r="I301" s="75"/>
    </row>
    <row r="302" spans="2:9" x14ac:dyDescent="0.25">
      <c r="B302" s="64" t="s">
        <v>81</v>
      </c>
      <c r="C302" s="80" t="s">
        <v>119</v>
      </c>
      <c r="D302" s="120">
        <f t="shared" si="17"/>
        <v>1.2</v>
      </c>
      <c r="E302" s="120">
        <f t="shared" si="17"/>
        <v>1.2</v>
      </c>
      <c r="F302" s="120">
        <f t="shared" si="17"/>
        <v>1.2</v>
      </c>
      <c r="G302" s="120">
        <f t="shared" si="17"/>
        <v>1.2</v>
      </c>
      <c r="H302" s="75">
        <v>1.05</v>
      </c>
      <c r="I302" s="75"/>
    </row>
    <row r="303" spans="2:9" x14ac:dyDescent="0.25">
      <c r="C303" s="80" t="s">
        <v>120</v>
      </c>
      <c r="D303" s="120">
        <f t="shared" si="17"/>
        <v>1.2</v>
      </c>
      <c r="E303" s="120">
        <f t="shared" si="17"/>
        <v>2.7359999999999998</v>
      </c>
      <c r="F303" s="120">
        <f t="shared" si="17"/>
        <v>1.2</v>
      </c>
      <c r="G303" s="120">
        <f t="shared" si="17"/>
        <v>1.2</v>
      </c>
      <c r="H303" s="75">
        <v>1.05</v>
      </c>
      <c r="I303" s="75"/>
    </row>
    <row r="304" spans="2:9" x14ac:dyDescent="0.25">
      <c r="C304" s="80" t="s">
        <v>121</v>
      </c>
      <c r="D304" s="120">
        <f t="shared" si="17"/>
        <v>1.2</v>
      </c>
      <c r="E304" s="120">
        <f t="shared" si="17"/>
        <v>5.5439999999999996</v>
      </c>
      <c r="F304" s="120">
        <f t="shared" si="17"/>
        <v>1.2</v>
      </c>
      <c r="G304" s="120">
        <f t="shared" si="17"/>
        <v>1.2</v>
      </c>
      <c r="H304" s="75">
        <v>1.05</v>
      </c>
      <c r="I304" s="75"/>
    </row>
    <row r="305" spans="2:9" x14ac:dyDescent="0.25">
      <c r="C305" s="80" t="s">
        <v>122</v>
      </c>
      <c r="D305" s="120">
        <f t="shared" si="17"/>
        <v>1.2</v>
      </c>
      <c r="E305" s="120">
        <f t="shared" si="17"/>
        <v>12.635999999999999</v>
      </c>
      <c r="F305" s="120">
        <f t="shared" si="17"/>
        <v>1.764</v>
      </c>
      <c r="G305" s="120">
        <f t="shared" si="17"/>
        <v>3.0839999999999996</v>
      </c>
      <c r="H305" s="75">
        <v>1.05</v>
      </c>
      <c r="I305" s="75"/>
    </row>
    <row r="306" spans="2:9" x14ac:dyDescent="0.25">
      <c r="B306" s="64" t="s">
        <v>82</v>
      </c>
      <c r="C306" s="80" t="s">
        <v>119</v>
      </c>
      <c r="D306" s="120">
        <f t="shared" ref="D306:G325" si="18">D86*1.2</f>
        <v>1.2</v>
      </c>
      <c r="E306" s="120">
        <f t="shared" si="18"/>
        <v>1.2</v>
      </c>
      <c r="F306" s="120">
        <f t="shared" si="18"/>
        <v>1.2</v>
      </c>
      <c r="G306" s="120">
        <f t="shared" si="18"/>
        <v>1.2</v>
      </c>
      <c r="H306" s="75">
        <v>1.05</v>
      </c>
      <c r="I306" s="75"/>
    </row>
    <row r="307" spans="2:9" x14ac:dyDescent="0.25">
      <c r="C307" s="80" t="s">
        <v>120</v>
      </c>
      <c r="D307" s="120">
        <f t="shared" si="18"/>
        <v>1.2</v>
      </c>
      <c r="E307" s="120">
        <f t="shared" si="18"/>
        <v>1.9919999999999998</v>
      </c>
      <c r="F307" s="120">
        <f t="shared" si="18"/>
        <v>1.2</v>
      </c>
      <c r="G307" s="120">
        <f t="shared" si="18"/>
        <v>1.2</v>
      </c>
      <c r="H307" s="75">
        <v>1.05</v>
      </c>
      <c r="I307" s="75"/>
    </row>
    <row r="308" spans="2:9" x14ac:dyDescent="0.25">
      <c r="C308" s="80" t="s">
        <v>121</v>
      </c>
      <c r="D308" s="120">
        <f t="shared" si="18"/>
        <v>1.2</v>
      </c>
      <c r="E308" s="120">
        <f t="shared" si="18"/>
        <v>3</v>
      </c>
      <c r="F308" s="120">
        <f t="shared" si="18"/>
        <v>1.2</v>
      </c>
      <c r="G308" s="120">
        <f t="shared" si="18"/>
        <v>1.2</v>
      </c>
      <c r="H308" s="75">
        <v>1.05</v>
      </c>
      <c r="I308" s="75"/>
    </row>
    <row r="309" spans="2:9" x14ac:dyDescent="0.25">
      <c r="C309" s="80" t="s">
        <v>122</v>
      </c>
      <c r="D309" s="120">
        <f t="shared" si="18"/>
        <v>1.2</v>
      </c>
      <c r="E309" s="120">
        <f t="shared" si="18"/>
        <v>17.963999999999999</v>
      </c>
      <c r="F309" s="120">
        <f t="shared" si="18"/>
        <v>2.3039999999999998</v>
      </c>
      <c r="G309" s="120">
        <f t="shared" si="18"/>
        <v>2.3039999999999998</v>
      </c>
      <c r="H309" s="75">
        <v>1.05</v>
      </c>
      <c r="I309" s="75"/>
    </row>
    <row r="310" spans="2:9" x14ac:dyDescent="0.25">
      <c r="B310" s="64" t="s">
        <v>84</v>
      </c>
      <c r="C310" s="80" t="s">
        <v>119</v>
      </c>
      <c r="D310" s="120">
        <f t="shared" si="18"/>
        <v>1.2</v>
      </c>
      <c r="E310" s="120">
        <f t="shared" si="18"/>
        <v>1.2</v>
      </c>
      <c r="F310" s="120">
        <f t="shared" si="18"/>
        <v>1.2</v>
      </c>
      <c r="G310" s="120">
        <f t="shared" si="18"/>
        <v>1.2</v>
      </c>
      <c r="H310" s="75">
        <v>1.05</v>
      </c>
      <c r="I310" s="75"/>
    </row>
    <row r="311" spans="2:9" x14ac:dyDescent="0.25">
      <c r="C311" s="80" t="s">
        <v>120</v>
      </c>
      <c r="D311" s="120">
        <f t="shared" si="18"/>
        <v>1.2</v>
      </c>
      <c r="E311" s="120">
        <f t="shared" si="18"/>
        <v>1.776</v>
      </c>
      <c r="F311" s="120">
        <f t="shared" si="18"/>
        <v>1.2</v>
      </c>
      <c r="G311" s="120">
        <f t="shared" si="18"/>
        <v>1.2</v>
      </c>
      <c r="H311" s="75">
        <v>1.05</v>
      </c>
      <c r="I311" s="75"/>
    </row>
    <row r="312" spans="2:9" x14ac:dyDescent="0.25">
      <c r="C312" s="80" t="s">
        <v>121</v>
      </c>
      <c r="D312" s="120">
        <f t="shared" si="18"/>
        <v>1.2</v>
      </c>
      <c r="E312" s="120">
        <f t="shared" si="18"/>
        <v>3.4079999999999999</v>
      </c>
      <c r="F312" s="120">
        <f t="shared" si="18"/>
        <v>1.2</v>
      </c>
      <c r="G312" s="120">
        <f t="shared" si="18"/>
        <v>1.2</v>
      </c>
      <c r="H312" s="75">
        <v>1.05</v>
      </c>
      <c r="I312" s="75"/>
    </row>
    <row r="313" spans="2:9" x14ac:dyDescent="0.25">
      <c r="C313" s="80" t="s">
        <v>122</v>
      </c>
      <c r="D313" s="120">
        <f t="shared" si="18"/>
        <v>1.2</v>
      </c>
      <c r="E313" s="120">
        <f t="shared" si="18"/>
        <v>17.28</v>
      </c>
      <c r="F313" s="120">
        <f t="shared" si="18"/>
        <v>4.4279999999999999</v>
      </c>
      <c r="G313" s="120">
        <f t="shared" si="18"/>
        <v>4.4279999999999999</v>
      </c>
      <c r="H313" s="75">
        <v>1.05</v>
      </c>
      <c r="I313" s="75"/>
    </row>
    <row r="314" spans="2:9" x14ac:dyDescent="0.25">
      <c r="B314" s="64" t="s">
        <v>83</v>
      </c>
      <c r="C314" s="80" t="s">
        <v>119</v>
      </c>
      <c r="D314" s="120">
        <f t="shared" si="18"/>
        <v>1.2</v>
      </c>
      <c r="E314" s="120">
        <f t="shared" si="18"/>
        <v>1.2</v>
      </c>
      <c r="F314" s="120">
        <f t="shared" si="18"/>
        <v>1.2</v>
      </c>
      <c r="G314" s="120">
        <f t="shared" si="18"/>
        <v>1.2</v>
      </c>
      <c r="H314" s="75">
        <v>1.05</v>
      </c>
      <c r="I314" s="75"/>
    </row>
    <row r="315" spans="2:9" x14ac:dyDescent="0.25">
      <c r="C315" s="80" t="s">
        <v>120</v>
      </c>
      <c r="D315" s="120">
        <f t="shared" si="18"/>
        <v>1.2</v>
      </c>
      <c r="E315" s="120">
        <f t="shared" si="18"/>
        <v>1.776</v>
      </c>
      <c r="F315" s="120">
        <f t="shared" si="18"/>
        <v>1.2</v>
      </c>
      <c r="G315" s="120">
        <f t="shared" si="18"/>
        <v>1.2</v>
      </c>
      <c r="H315" s="75">
        <v>1.05</v>
      </c>
      <c r="I315" s="75"/>
    </row>
    <row r="316" spans="2:9" x14ac:dyDescent="0.25">
      <c r="C316" s="80" t="s">
        <v>121</v>
      </c>
      <c r="D316" s="120">
        <f t="shared" si="18"/>
        <v>1.2</v>
      </c>
      <c r="E316" s="120">
        <f t="shared" si="18"/>
        <v>3.4079999999999999</v>
      </c>
      <c r="F316" s="120">
        <f t="shared" si="18"/>
        <v>1.2</v>
      </c>
      <c r="G316" s="120">
        <f t="shared" si="18"/>
        <v>1.2</v>
      </c>
      <c r="H316" s="75">
        <v>1.05</v>
      </c>
      <c r="I316" s="75"/>
    </row>
    <row r="317" spans="2:9" x14ac:dyDescent="0.25">
      <c r="C317" s="80" t="s">
        <v>122</v>
      </c>
      <c r="D317" s="120">
        <f t="shared" si="18"/>
        <v>1.2</v>
      </c>
      <c r="E317" s="120">
        <f t="shared" si="18"/>
        <v>17.28</v>
      </c>
      <c r="F317" s="120">
        <f t="shared" si="18"/>
        <v>4.4279999999999999</v>
      </c>
      <c r="G317" s="120">
        <f t="shared" si="18"/>
        <v>4.4279999999999999</v>
      </c>
      <c r="H317" s="75">
        <v>1.05</v>
      </c>
      <c r="I317" s="75"/>
    </row>
    <row r="318" spans="2:9" x14ac:dyDescent="0.25">
      <c r="B318" s="64" t="s">
        <v>86</v>
      </c>
      <c r="C318" s="80" t="s">
        <v>119</v>
      </c>
      <c r="D318" s="120">
        <f t="shared" si="18"/>
        <v>1.2</v>
      </c>
      <c r="E318" s="120">
        <f t="shared" si="18"/>
        <v>1.2</v>
      </c>
      <c r="F318" s="120">
        <f t="shared" si="18"/>
        <v>1.2</v>
      </c>
      <c r="G318" s="120">
        <f t="shared" si="18"/>
        <v>1.2</v>
      </c>
      <c r="H318" s="75">
        <v>1.05</v>
      </c>
      <c r="I318" s="75"/>
    </row>
    <row r="319" spans="2:9" x14ac:dyDescent="0.25">
      <c r="C319" s="80" t="s">
        <v>120</v>
      </c>
      <c r="D319" s="120">
        <f t="shared" si="18"/>
        <v>1.2</v>
      </c>
      <c r="E319" s="120">
        <f t="shared" si="18"/>
        <v>1.776</v>
      </c>
      <c r="F319" s="120">
        <f t="shared" si="18"/>
        <v>1.2</v>
      </c>
      <c r="G319" s="120">
        <f t="shared" si="18"/>
        <v>1.2</v>
      </c>
      <c r="H319" s="75">
        <v>1.05</v>
      </c>
      <c r="I319" s="75"/>
    </row>
    <row r="320" spans="2:9" x14ac:dyDescent="0.25">
      <c r="C320" s="80" t="s">
        <v>121</v>
      </c>
      <c r="D320" s="120">
        <f t="shared" si="18"/>
        <v>1.2</v>
      </c>
      <c r="E320" s="120">
        <f t="shared" si="18"/>
        <v>3.4079999999999999</v>
      </c>
      <c r="F320" s="120">
        <f t="shared" si="18"/>
        <v>1.2</v>
      </c>
      <c r="G320" s="120">
        <f t="shared" si="18"/>
        <v>1.2</v>
      </c>
      <c r="H320" s="75">
        <v>1.05</v>
      </c>
      <c r="I320" s="75"/>
    </row>
    <row r="321" spans="1:9" x14ac:dyDescent="0.25">
      <c r="C321" s="80" t="s">
        <v>122</v>
      </c>
      <c r="D321" s="120">
        <f t="shared" si="18"/>
        <v>1.2</v>
      </c>
      <c r="E321" s="120">
        <f t="shared" si="18"/>
        <v>17.28</v>
      </c>
      <c r="F321" s="120">
        <f t="shared" si="18"/>
        <v>4.4279999999999999</v>
      </c>
      <c r="G321" s="120">
        <f t="shared" si="18"/>
        <v>4.4279999999999999</v>
      </c>
      <c r="H321" s="75">
        <v>1.05</v>
      </c>
      <c r="I321" s="75"/>
    </row>
    <row r="323" spans="1:9" ht="13" customHeight="1" x14ac:dyDescent="0.3">
      <c r="A323" s="57" t="s">
        <v>280</v>
      </c>
      <c r="B323" s="67"/>
      <c r="C323" s="67"/>
      <c r="D323" s="67"/>
      <c r="E323" s="67"/>
      <c r="F323" s="67"/>
      <c r="G323" s="67"/>
      <c r="H323" s="67"/>
      <c r="I323" s="67"/>
    </row>
    <row r="324" spans="1:9" ht="26" customHeight="1" x14ac:dyDescent="0.3">
      <c r="A324" s="75" t="s">
        <v>81</v>
      </c>
      <c r="B324" s="79" t="s">
        <v>122</v>
      </c>
      <c r="C324" s="77" t="s">
        <v>279</v>
      </c>
      <c r="D324" s="59" t="s">
        <v>67</v>
      </c>
      <c r="E324" s="59" t="s">
        <v>77</v>
      </c>
      <c r="F324" s="59" t="s">
        <v>78</v>
      </c>
      <c r="G324" s="59" t="s">
        <v>79</v>
      </c>
      <c r="H324" s="78" t="s">
        <v>80</v>
      </c>
      <c r="I324" s="74"/>
    </row>
    <row r="325" spans="1:9" ht="13" customHeight="1" x14ac:dyDescent="0.3">
      <c r="A325" s="54"/>
      <c r="C325" s="80" t="s">
        <v>119</v>
      </c>
      <c r="D325" s="120">
        <f t="shared" ref="D325:G328" si="19">D105*1.2</f>
        <v>1.2</v>
      </c>
      <c r="E325" s="120">
        <f t="shared" si="19"/>
        <v>1.2</v>
      </c>
      <c r="F325" s="120">
        <f t="shared" si="19"/>
        <v>1.2</v>
      </c>
      <c r="G325" s="120">
        <f t="shared" si="19"/>
        <v>1.2</v>
      </c>
      <c r="H325" s="75">
        <v>1.05</v>
      </c>
      <c r="I325" s="75"/>
    </row>
    <row r="326" spans="1:9" x14ac:dyDescent="0.25">
      <c r="C326" s="80" t="s">
        <v>120</v>
      </c>
      <c r="D326" s="120">
        <f t="shared" si="19"/>
        <v>1.512</v>
      </c>
      <c r="E326" s="120">
        <f t="shared" si="19"/>
        <v>1.512</v>
      </c>
      <c r="F326" s="120">
        <f t="shared" si="19"/>
        <v>1.2</v>
      </c>
      <c r="G326" s="120">
        <f t="shared" si="19"/>
        <v>1.2</v>
      </c>
      <c r="H326" s="75">
        <v>1.05</v>
      </c>
      <c r="I326" s="75"/>
    </row>
    <row r="327" spans="1:9" x14ac:dyDescent="0.25">
      <c r="C327" s="80" t="s">
        <v>121</v>
      </c>
      <c r="D327" s="120">
        <f t="shared" si="19"/>
        <v>2.016</v>
      </c>
      <c r="E327" s="120">
        <f t="shared" si="19"/>
        <v>2.016</v>
      </c>
      <c r="F327" s="120">
        <f t="shared" si="19"/>
        <v>1.2</v>
      </c>
      <c r="G327" s="120">
        <f t="shared" si="19"/>
        <v>1.2</v>
      </c>
      <c r="H327" s="75">
        <v>1.05</v>
      </c>
      <c r="I327" s="75"/>
    </row>
    <row r="328" spans="1:9" x14ac:dyDescent="0.25">
      <c r="C328" s="80" t="s">
        <v>122</v>
      </c>
      <c r="D328" s="120">
        <f t="shared" si="19"/>
        <v>3.1799999999999997</v>
      </c>
      <c r="E328" s="120">
        <f t="shared" si="19"/>
        <v>3.1799999999999997</v>
      </c>
      <c r="F328" s="120">
        <f t="shared" si="19"/>
        <v>2.4839999999999995</v>
      </c>
      <c r="G328" s="120">
        <f t="shared" si="19"/>
        <v>2.4839999999999995</v>
      </c>
      <c r="H328" s="75">
        <v>1.05</v>
      </c>
      <c r="I328" s="75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81640625" defaultRowHeight="12.5" x14ac:dyDescent="0.25"/>
  <cols>
    <col min="1" max="1" width="44.90625" style="64" customWidth="1"/>
    <col min="2" max="2" width="44.453125" style="64" customWidth="1"/>
    <col min="3" max="3" width="17.81640625" style="64" customWidth="1"/>
    <col min="4" max="4" width="17.54296875" style="64" customWidth="1"/>
    <col min="5" max="5" width="17.1796875" style="64" customWidth="1"/>
    <col min="6" max="6" width="15" style="64" customWidth="1"/>
    <col min="7" max="7" width="13.6328125" style="64" customWidth="1"/>
    <col min="8" max="8" width="12.81640625" style="64" customWidth="1"/>
    <col min="9" max="16384" width="12.81640625" style="64"/>
  </cols>
  <sheetData>
    <row r="1" spans="1:7" s="67" customFormat="1" ht="14.25" customHeight="1" x14ac:dyDescent="0.3">
      <c r="A1" s="57" t="s">
        <v>281</v>
      </c>
    </row>
    <row r="2" spans="1:7" ht="14.25" customHeight="1" x14ac:dyDescent="0.3">
      <c r="A2" s="79" t="s">
        <v>203</v>
      </c>
      <c r="B2" s="73"/>
      <c r="C2" s="54" t="s">
        <v>67</v>
      </c>
      <c r="D2" s="54" t="s">
        <v>77</v>
      </c>
      <c r="E2" s="54" t="s">
        <v>78</v>
      </c>
      <c r="F2" s="54" t="s">
        <v>79</v>
      </c>
      <c r="G2" s="54" t="s">
        <v>80</v>
      </c>
    </row>
    <row r="3" spans="1:7" ht="14.25" customHeight="1" x14ac:dyDescent="0.25">
      <c r="B3" s="68" t="s">
        <v>282</v>
      </c>
      <c r="C3" s="87" t="s">
        <v>283</v>
      </c>
      <c r="D3" s="87">
        <v>45</v>
      </c>
      <c r="E3" s="87">
        <v>361.6</v>
      </c>
      <c r="F3" s="87">
        <v>174.7</v>
      </c>
      <c r="G3" s="87">
        <v>174.7</v>
      </c>
    </row>
    <row r="4" spans="1:7" ht="14.25" customHeight="1" x14ac:dyDescent="0.3">
      <c r="A4" s="54"/>
      <c r="B4" s="72" t="s">
        <v>284</v>
      </c>
      <c r="C4" s="87">
        <v>1.0249999999999999</v>
      </c>
      <c r="D4" s="87">
        <v>1.0249999999999999</v>
      </c>
      <c r="E4" s="87">
        <v>1.0249999999999999</v>
      </c>
      <c r="F4" s="87">
        <v>1.0249999999999999</v>
      </c>
      <c r="G4" s="87">
        <v>1.0249999999999999</v>
      </c>
    </row>
    <row r="5" spans="1:7" ht="14.25" customHeight="1" x14ac:dyDescent="0.3">
      <c r="A5" s="60" t="s">
        <v>285</v>
      </c>
    </row>
    <row r="6" spans="1:7" ht="14.25" customHeight="1" x14ac:dyDescent="0.25">
      <c r="B6" s="72" t="s">
        <v>191</v>
      </c>
      <c r="C6" s="87">
        <v>1</v>
      </c>
      <c r="D6" s="87">
        <v>1</v>
      </c>
      <c r="E6" s="87">
        <v>0.89</v>
      </c>
      <c r="F6" s="87">
        <v>0.89</v>
      </c>
      <c r="G6" s="87">
        <v>1</v>
      </c>
    </row>
    <row r="7" spans="1:7" ht="14.25" customHeight="1" x14ac:dyDescent="0.25">
      <c r="B7" s="72" t="s">
        <v>184</v>
      </c>
      <c r="C7" s="87">
        <v>1</v>
      </c>
      <c r="D7" s="87">
        <v>1</v>
      </c>
      <c r="E7" s="87">
        <v>0.89</v>
      </c>
      <c r="F7" s="87">
        <v>0.89</v>
      </c>
      <c r="G7" s="87">
        <v>1</v>
      </c>
    </row>
    <row r="8" spans="1:7" ht="14.25" customHeight="1" x14ac:dyDescent="0.25">
      <c r="B8" s="72" t="s">
        <v>192</v>
      </c>
      <c r="C8" s="87">
        <v>1</v>
      </c>
      <c r="D8" s="87">
        <v>1</v>
      </c>
      <c r="E8" s="87">
        <v>0.89</v>
      </c>
      <c r="F8" s="87">
        <v>0.89</v>
      </c>
      <c r="G8" s="87">
        <v>1</v>
      </c>
    </row>
    <row r="9" spans="1:7" ht="14.25" customHeight="1" x14ac:dyDescent="0.25">
      <c r="B9" s="72" t="s">
        <v>200</v>
      </c>
      <c r="C9" s="87">
        <v>1</v>
      </c>
      <c r="D9" s="87">
        <v>1</v>
      </c>
      <c r="E9" s="87">
        <v>1</v>
      </c>
      <c r="F9" s="87">
        <v>1</v>
      </c>
      <c r="G9" s="87">
        <v>1</v>
      </c>
    </row>
    <row r="10" spans="1:7" ht="14.25" customHeight="1" x14ac:dyDescent="0.25">
      <c r="B10" s="72"/>
      <c r="C10" s="72"/>
      <c r="D10" s="72"/>
      <c r="E10" s="72"/>
      <c r="F10" s="72"/>
      <c r="G10" s="72"/>
    </row>
    <row r="11" spans="1:7" s="67" customFormat="1" ht="14.25" customHeight="1" x14ac:dyDescent="0.3">
      <c r="A11" s="57" t="s">
        <v>286</v>
      </c>
    </row>
    <row r="12" spans="1:7" ht="14.25" customHeight="1" x14ac:dyDescent="0.3">
      <c r="A12" s="60"/>
      <c r="B12" s="68" t="s">
        <v>183</v>
      </c>
      <c r="C12" s="87">
        <v>1.5</v>
      </c>
      <c r="D12" s="87">
        <v>1.39</v>
      </c>
      <c r="E12" s="87">
        <v>1</v>
      </c>
      <c r="F12" s="87">
        <v>1</v>
      </c>
      <c r="G12" s="87">
        <v>1</v>
      </c>
    </row>
    <row r="13" spans="1:7" ht="14.25" customHeight="1" x14ac:dyDescent="0.3">
      <c r="A13" s="60"/>
      <c r="B13" s="68"/>
    </row>
    <row r="14" spans="1:7" s="67" customFormat="1" ht="14.25" customHeight="1" x14ac:dyDescent="0.3">
      <c r="A14" s="57" t="s">
        <v>287</v>
      </c>
    </row>
    <row r="15" spans="1:7" ht="14.25" customHeight="1" x14ac:dyDescent="0.3">
      <c r="A15" s="79" t="s">
        <v>272</v>
      </c>
      <c r="B15" s="72" t="s">
        <v>288</v>
      </c>
      <c r="C15" s="87">
        <v>1.0249999999999999</v>
      </c>
      <c r="D15" s="87">
        <v>1.0249999999999999</v>
      </c>
      <c r="E15" s="87">
        <v>1.0249999999999999</v>
      </c>
      <c r="F15" s="87">
        <v>1.0249999999999999</v>
      </c>
      <c r="G15" s="87">
        <v>1.0249999999999999</v>
      </c>
    </row>
    <row r="16" spans="1:7" ht="14.25" customHeight="1" x14ac:dyDescent="0.3">
      <c r="A16" s="54"/>
      <c r="B16" s="72" t="s">
        <v>289</v>
      </c>
      <c r="C16" s="87">
        <v>1.0249999999999999</v>
      </c>
      <c r="D16" s="87">
        <v>1.0249999999999999</v>
      </c>
      <c r="E16" s="87">
        <v>1.0249999999999999</v>
      </c>
      <c r="F16" s="87">
        <v>1.0249999999999999</v>
      </c>
      <c r="G16" s="87">
        <v>1.0249999999999999</v>
      </c>
    </row>
    <row r="17" spans="1:7" ht="14.25" customHeight="1" x14ac:dyDescent="0.3">
      <c r="A17" s="79" t="s">
        <v>111</v>
      </c>
      <c r="B17" s="68" t="s">
        <v>290</v>
      </c>
      <c r="C17" s="87">
        <v>1</v>
      </c>
      <c r="D17" s="87">
        <v>1</v>
      </c>
      <c r="E17" s="87">
        <v>1</v>
      </c>
      <c r="F17" s="87">
        <v>1</v>
      </c>
      <c r="G17" s="87">
        <v>1</v>
      </c>
    </row>
    <row r="18" spans="1:7" ht="14.25" customHeight="1" x14ac:dyDescent="0.25"/>
    <row r="19" spans="1:7" s="67" customFormat="1" ht="14.25" customHeight="1" x14ac:dyDescent="0.3">
      <c r="A19" s="57" t="s">
        <v>291</v>
      </c>
    </row>
    <row r="20" spans="1:7" s="60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68" t="s">
        <v>171</v>
      </c>
      <c r="C21" s="87">
        <v>1.52</v>
      </c>
      <c r="D21" s="87">
        <v>1</v>
      </c>
      <c r="E21" s="87">
        <v>1</v>
      </c>
      <c r="F21" s="87">
        <v>1</v>
      </c>
    </row>
    <row r="23" spans="1:7" s="88" customFormat="1" ht="13" customHeight="1" x14ac:dyDescent="0.3">
      <c r="A23" s="88" t="s">
        <v>235</v>
      </c>
    </row>
    <row r="24" spans="1:7" ht="13" customHeight="1" x14ac:dyDescent="0.3">
      <c r="A24" s="57" t="s">
        <v>281</v>
      </c>
      <c r="B24" s="67"/>
      <c r="C24" s="67"/>
      <c r="D24" s="67"/>
      <c r="E24" s="67"/>
      <c r="F24" s="67"/>
      <c r="G24" s="67"/>
    </row>
    <row r="25" spans="1:7" ht="13" customHeight="1" x14ac:dyDescent="0.3">
      <c r="A25" s="79" t="s">
        <v>203</v>
      </c>
      <c r="B25" s="73"/>
      <c r="C25" s="54" t="s">
        <v>67</v>
      </c>
      <c r="D25" s="54" t="s">
        <v>77</v>
      </c>
      <c r="E25" s="54" t="s">
        <v>78</v>
      </c>
      <c r="F25" s="54" t="s">
        <v>79</v>
      </c>
      <c r="G25" s="54" t="s">
        <v>80</v>
      </c>
    </row>
    <row r="26" spans="1:7" x14ac:dyDescent="0.25">
      <c r="B26" s="68" t="s">
        <v>292</v>
      </c>
      <c r="C26" s="87" t="s">
        <v>283</v>
      </c>
      <c r="D26" s="87">
        <f t="shared" ref="D26:G27" si="0">D3*0.9</f>
        <v>40.5</v>
      </c>
      <c r="E26" s="87">
        <f t="shared" si="0"/>
        <v>325.44000000000005</v>
      </c>
      <c r="F26" s="87">
        <f t="shared" si="0"/>
        <v>157.22999999999999</v>
      </c>
      <c r="G26" s="87">
        <f t="shared" si="0"/>
        <v>157.22999999999999</v>
      </c>
    </row>
    <row r="27" spans="1:7" ht="13" customHeight="1" x14ac:dyDescent="0.3">
      <c r="A27" s="54"/>
      <c r="B27" s="72" t="s">
        <v>293</v>
      </c>
      <c r="C27" s="87">
        <f>C4*0.9</f>
        <v>0.92249999999999999</v>
      </c>
      <c r="D27" s="87">
        <f t="shared" si="0"/>
        <v>0.92249999999999999</v>
      </c>
      <c r="E27" s="87">
        <f t="shared" si="0"/>
        <v>0.92249999999999999</v>
      </c>
      <c r="F27" s="87">
        <f t="shared" si="0"/>
        <v>0.92249999999999999</v>
      </c>
      <c r="G27" s="87">
        <f t="shared" si="0"/>
        <v>0.92249999999999999</v>
      </c>
    </row>
    <row r="28" spans="1:7" ht="13" customHeight="1" x14ac:dyDescent="0.3">
      <c r="A28" s="60" t="s">
        <v>294</v>
      </c>
    </row>
    <row r="29" spans="1:7" x14ac:dyDescent="0.25">
      <c r="B29" s="72" t="s">
        <v>295</v>
      </c>
      <c r="C29" s="87">
        <f t="shared" ref="C29:G32" si="1">C6*0.9</f>
        <v>0.9</v>
      </c>
      <c r="D29" s="87">
        <f t="shared" si="1"/>
        <v>0.9</v>
      </c>
      <c r="E29" s="87">
        <f t="shared" si="1"/>
        <v>0.80100000000000005</v>
      </c>
      <c r="F29" s="87">
        <f t="shared" si="1"/>
        <v>0.80100000000000005</v>
      </c>
      <c r="G29" s="87">
        <f t="shared" si="1"/>
        <v>0.9</v>
      </c>
    </row>
    <row r="30" spans="1:7" x14ac:dyDescent="0.25">
      <c r="B30" s="72" t="s">
        <v>296</v>
      </c>
      <c r="C30" s="87">
        <f t="shared" si="1"/>
        <v>0.9</v>
      </c>
      <c r="D30" s="87">
        <f t="shared" si="1"/>
        <v>0.9</v>
      </c>
      <c r="E30" s="87">
        <f t="shared" si="1"/>
        <v>0.80100000000000005</v>
      </c>
      <c r="F30" s="87">
        <f t="shared" si="1"/>
        <v>0.80100000000000005</v>
      </c>
      <c r="G30" s="87">
        <f t="shared" si="1"/>
        <v>0.9</v>
      </c>
    </row>
    <row r="31" spans="1:7" x14ac:dyDescent="0.25">
      <c r="B31" s="72" t="s">
        <v>297</v>
      </c>
      <c r="C31" s="87">
        <f t="shared" si="1"/>
        <v>0.9</v>
      </c>
      <c r="D31" s="87">
        <f t="shared" si="1"/>
        <v>0.9</v>
      </c>
      <c r="E31" s="87">
        <f t="shared" si="1"/>
        <v>0.80100000000000005</v>
      </c>
      <c r="F31" s="87">
        <f t="shared" si="1"/>
        <v>0.80100000000000005</v>
      </c>
      <c r="G31" s="87">
        <f t="shared" si="1"/>
        <v>0.9</v>
      </c>
    </row>
    <row r="32" spans="1:7" x14ac:dyDescent="0.25">
      <c r="B32" s="72" t="s">
        <v>298</v>
      </c>
      <c r="C32" s="87">
        <f t="shared" si="1"/>
        <v>0.9</v>
      </c>
      <c r="D32" s="87">
        <f t="shared" si="1"/>
        <v>0.9</v>
      </c>
      <c r="E32" s="87">
        <f t="shared" si="1"/>
        <v>0.9</v>
      </c>
      <c r="F32" s="87">
        <f t="shared" si="1"/>
        <v>0.9</v>
      </c>
      <c r="G32" s="87">
        <f t="shared" si="1"/>
        <v>0.9</v>
      </c>
    </row>
    <row r="33" spans="1:7" x14ac:dyDescent="0.25">
      <c r="B33" s="72"/>
      <c r="C33" s="72"/>
      <c r="D33" s="72"/>
      <c r="E33" s="72"/>
      <c r="F33" s="72"/>
      <c r="G33" s="72"/>
    </row>
    <row r="34" spans="1:7" ht="13" customHeight="1" x14ac:dyDescent="0.3">
      <c r="A34" s="57" t="s">
        <v>299</v>
      </c>
      <c r="B34" s="67"/>
      <c r="C34" s="67"/>
      <c r="D34" s="67"/>
      <c r="E34" s="67"/>
      <c r="F34" s="67"/>
      <c r="G34" s="67"/>
    </row>
    <row r="35" spans="1:7" ht="13" customHeight="1" x14ac:dyDescent="0.3">
      <c r="A35" s="60"/>
      <c r="B35" s="68" t="s">
        <v>300</v>
      </c>
      <c r="C35" s="87">
        <f>C12*0.9</f>
        <v>1.35</v>
      </c>
      <c r="D35" s="87">
        <f>D12*0.9</f>
        <v>1.2509999999999999</v>
      </c>
      <c r="E35" s="87">
        <v>1</v>
      </c>
      <c r="F35" s="87">
        <v>1</v>
      </c>
      <c r="G35" s="87">
        <v>1</v>
      </c>
    </row>
    <row r="36" spans="1:7" ht="13" customHeight="1" x14ac:dyDescent="0.3">
      <c r="A36" s="60"/>
      <c r="B36" s="68"/>
    </row>
    <row r="37" spans="1:7" ht="13" customHeight="1" x14ac:dyDescent="0.3">
      <c r="A37" s="57" t="s">
        <v>287</v>
      </c>
      <c r="B37" s="67"/>
      <c r="C37" s="67"/>
      <c r="D37" s="67"/>
      <c r="E37" s="67"/>
      <c r="F37" s="67"/>
      <c r="G37" s="67"/>
    </row>
    <row r="38" spans="1:7" ht="13" customHeight="1" x14ac:dyDescent="0.3">
      <c r="A38" s="79" t="s">
        <v>272</v>
      </c>
      <c r="B38" s="72" t="s">
        <v>301</v>
      </c>
      <c r="C38" s="87">
        <f t="shared" ref="C38:G40" si="2">C15*0.9</f>
        <v>0.92249999999999999</v>
      </c>
      <c r="D38" s="87">
        <f t="shared" si="2"/>
        <v>0.92249999999999999</v>
      </c>
      <c r="E38" s="87">
        <f t="shared" si="2"/>
        <v>0.92249999999999999</v>
      </c>
      <c r="F38" s="87">
        <f t="shared" si="2"/>
        <v>0.92249999999999999</v>
      </c>
      <c r="G38" s="87">
        <f t="shared" si="2"/>
        <v>0.92249999999999999</v>
      </c>
    </row>
    <row r="39" spans="1:7" ht="13" customHeight="1" x14ac:dyDescent="0.3">
      <c r="A39" s="54"/>
      <c r="B39" s="72" t="s">
        <v>302</v>
      </c>
      <c r="C39" s="87">
        <f t="shared" si="2"/>
        <v>0.92249999999999999</v>
      </c>
      <c r="D39" s="87">
        <f t="shared" si="2"/>
        <v>0.92249999999999999</v>
      </c>
      <c r="E39" s="87">
        <f t="shared" si="2"/>
        <v>0.92249999999999999</v>
      </c>
      <c r="F39" s="87">
        <f t="shared" si="2"/>
        <v>0.92249999999999999</v>
      </c>
      <c r="G39" s="87">
        <f t="shared" si="2"/>
        <v>0.92249999999999999</v>
      </c>
    </row>
    <row r="40" spans="1:7" ht="13" customHeight="1" x14ac:dyDescent="0.3">
      <c r="A40" s="79" t="s">
        <v>111</v>
      </c>
      <c r="B40" s="68" t="s">
        <v>303</v>
      </c>
      <c r="C40" s="87">
        <f t="shared" si="2"/>
        <v>0.9</v>
      </c>
      <c r="D40" s="87">
        <f t="shared" si="2"/>
        <v>0.9</v>
      </c>
      <c r="E40" s="87">
        <f t="shared" si="2"/>
        <v>0.9</v>
      </c>
      <c r="F40" s="87">
        <f t="shared" si="2"/>
        <v>0.9</v>
      </c>
      <c r="G40" s="87">
        <f t="shared" si="2"/>
        <v>0.9</v>
      </c>
    </row>
    <row r="42" spans="1:7" ht="13" customHeight="1" x14ac:dyDescent="0.3">
      <c r="A42" s="57" t="s">
        <v>304</v>
      </c>
      <c r="B42" s="67"/>
      <c r="C42" s="67"/>
      <c r="D42" s="67"/>
      <c r="E42" s="67"/>
      <c r="F42" s="67"/>
      <c r="G42" s="67"/>
    </row>
    <row r="43" spans="1:7" ht="13" customHeight="1" x14ac:dyDescent="0.3">
      <c r="A43" s="60"/>
      <c r="B43" s="60"/>
      <c r="C43" s="30" t="s">
        <v>58</v>
      </c>
      <c r="D43" s="30" t="s">
        <v>59</v>
      </c>
      <c r="E43" s="30" t="s">
        <v>60</v>
      </c>
      <c r="F43" s="30" t="s">
        <v>61</v>
      </c>
      <c r="G43" s="60"/>
    </row>
    <row r="44" spans="1:7" x14ac:dyDescent="0.25">
      <c r="B44" s="68" t="s">
        <v>305</v>
      </c>
      <c r="C44" s="87">
        <f>C21*0.9</f>
        <v>1.3680000000000001</v>
      </c>
      <c r="D44" s="87">
        <f>D21*0.9</f>
        <v>0.9</v>
      </c>
      <c r="E44" s="87">
        <f>E21*0.9</f>
        <v>0.9</v>
      </c>
      <c r="F44" s="87">
        <f>F21*0.9</f>
        <v>0.9</v>
      </c>
    </row>
    <row r="46" spans="1:7" s="88" customFormat="1" ht="13" customHeight="1" x14ac:dyDescent="0.3">
      <c r="A46" s="88" t="s">
        <v>239</v>
      </c>
    </row>
    <row r="47" spans="1:7" ht="13" customHeight="1" x14ac:dyDescent="0.3">
      <c r="A47" s="57" t="s">
        <v>281</v>
      </c>
      <c r="B47" s="67"/>
      <c r="C47" s="67"/>
      <c r="D47" s="67"/>
      <c r="E47" s="67"/>
      <c r="F47" s="67"/>
      <c r="G47" s="67"/>
    </row>
    <row r="48" spans="1:7" ht="13" customHeight="1" x14ac:dyDescent="0.3">
      <c r="A48" s="79" t="s">
        <v>203</v>
      </c>
      <c r="B48" s="73"/>
      <c r="C48" s="54" t="s">
        <v>67</v>
      </c>
      <c r="D48" s="54" t="s">
        <v>77</v>
      </c>
      <c r="E48" s="54" t="s">
        <v>78</v>
      </c>
      <c r="F48" s="54" t="s">
        <v>79</v>
      </c>
      <c r="G48" s="54" t="s">
        <v>80</v>
      </c>
    </row>
    <row r="49" spans="1:7" x14ac:dyDescent="0.25">
      <c r="B49" s="68" t="s">
        <v>306</v>
      </c>
      <c r="C49" s="87" t="s">
        <v>283</v>
      </c>
      <c r="D49" s="87">
        <f t="shared" ref="D49:G50" si="3">D3*1.05</f>
        <v>47.25</v>
      </c>
      <c r="E49" s="87">
        <f t="shared" si="3"/>
        <v>379.68000000000006</v>
      </c>
      <c r="F49" s="87">
        <f t="shared" si="3"/>
        <v>183.435</v>
      </c>
      <c r="G49" s="87">
        <f t="shared" si="3"/>
        <v>183.435</v>
      </c>
    </row>
    <row r="50" spans="1:7" ht="13" customHeight="1" x14ac:dyDescent="0.3">
      <c r="A50" s="54"/>
      <c r="B50" s="72" t="s">
        <v>307</v>
      </c>
      <c r="C50" s="87">
        <f>C4*1.05</f>
        <v>1.0762499999999999</v>
      </c>
      <c r="D50" s="87">
        <f t="shared" si="3"/>
        <v>1.0762499999999999</v>
      </c>
      <c r="E50" s="87">
        <f t="shared" si="3"/>
        <v>1.0762499999999999</v>
      </c>
      <c r="F50" s="87">
        <f t="shared" si="3"/>
        <v>1.0762499999999999</v>
      </c>
      <c r="G50" s="87">
        <f t="shared" si="3"/>
        <v>1.0762499999999999</v>
      </c>
    </row>
    <row r="51" spans="1:7" ht="13" customHeight="1" x14ac:dyDescent="0.3">
      <c r="A51" s="60" t="s">
        <v>308</v>
      </c>
    </row>
    <row r="52" spans="1:7" x14ac:dyDescent="0.25">
      <c r="B52" s="72" t="s">
        <v>309</v>
      </c>
      <c r="C52" s="87">
        <f t="shared" ref="C52:G55" si="4">C6*1.05</f>
        <v>1.05</v>
      </c>
      <c r="D52" s="87">
        <f t="shared" si="4"/>
        <v>1.05</v>
      </c>
      <c r="E52" s="87">
        <f t="shared" si="4"/>
        <v>0.93450000000000011</v>
      </c>
      <c r="F52" s="87">
        <f t="shared" si="4"/>
        <v>0.93450000000000011</v>
      </c>
      <c r="G52" s="87">
        <f t="shared" si="4"/>
        <v>1.05</v>
      </c>
    </row>
    <row r="53" spans="1:7" x14ac:dyDescent="0.25">
      <c r="B53" s="72" t="s">
        <v>310</v>
      </c>
      <c r="C53" s="87">
        <f t="shared" si="4"/>
        <v>1.05</v>
      </c>
      <c r="D53" s="87">
        <f t="shared" si="4"/>
        <v>1.05</v>
      </c>
      <c r="E53" s="87">
        <f t="shared" si="4"/>
        <v>0.93450000000000011</v>
      </c>
      <c r="F53" s="87">
        <f t="shared" si="4"/>
        <v>0.93450000000000011</v>
      </c>
      <c r="G53" s="87">
        <f t="shared" si="4"/>
        <v>1.05</v>
      </c>
    </row>
    <row r="54" spans="1:7" x14ac:dyDescent="0.25">
      <c r="B54" s="72" t="s">
        <v>311</v>
      </c>
      <c r="C54" s="87">
        <f t="shared" si="4"/>
        <v>1.05</v>
      </c>
      <c r="D54" s="87">
        <f t="shared" si="4"/>
        <v>1.05</v>
      </c>
      <c r="E54" s="87">
        <f t="shared" si="4"/>
        <v>0.93450000000000011</v>
      </c>
      <c r="F54" s="87">
        <f t="shared" si="4"/>
        <v>0.93450000000000011</v>
      </c>
      <c r="G54" s="87">
        <f t="shared" si="4"/>
        <v>1.05</v>
      </c>
    </row>
    <row r="55" spans="1:7" x14ac:dyDescent="0.25">
      <c r="B55" s="72" t="s">
        <v>312</v>
      </c>
      <c r="C55" s="87">
        <f t="shared" si="4"/>
        <v>1.05</v>
      </c>
      <c r="D55" s="87">
        <f t="shared" si="4"/>
        <v>1.05</v>
      </c>
      <c r="E55" s="87">
        <f t="shared" si="4"/>
        <v>1.05</v>
      </c>
      <c r="F55" s="87">
        <f t="shared" si="4"/>
        <v>1.05</v>
      </c>
      <c r="G55" s="87">
        <f t="shared" si="4"/>
        <v>1.05</v>
      </c>
    </row>
    <row r="56" spans="1:7" x14ac:dyDescent="0.25">
      <c r="B56" s="72"/>
      <c r="C56" s="72"/>
      <c r="D56" s="72"/>
      <c r="E56" s="72"/>
      <c r="F56" s="72"/>
      <c r="G56" s="72"/>
    </row>
    <row r="57" spans="1:7" ht="13" customHeight="1" x14ac:dyDescent="0.3">
      <c r="A57" s="57" t="s">
        <v>313</v>
      </c>
      <c r="B57" s="67"/>
      <c r="C57" s="67"/>
      <c r="D57" s="67"/>
      <c r="E57" s="67"/>
      <c r="F57" s="67"/>
      <c r="G57" s="67"/>
    </row>
    <row r="58" spans="1:7" ht="13" customHeight="1" x14ac:dyDescent="0.3">
      <c r="A58" s="60"/>
      <c r="B58" s="68" t="s">
        <v>314</v>
      </c>
      <c r="C58" s="87">
        <f>C12*1.1</f>
        <v>1.6500000000000001</v>
      </c>
      <c r="D58" s="87">
        <f>D12*1.1</f>
        <v>1.5289999999999999</v>
      </c>
      <c r="E58" s="87">
        <v>1</v>
      </c>
      <c r="F58" s="87">
        <v>1</v>
      </c>
      <c r="G58" s="87">
        <v>1</v>
      </c>
    </row>
    <row r="59" spans="1:7" ht="13" customHeight="1" x14ac:dyDescent="0.3">
      <c r="A59" s="60"/>
      <c r="B59" s="68"/>
    </row>
    <row r="60" spans="1:7" ht="13" customHeight="1" x14ac:dyDescent="0.3">
      <c r="A60" s="57" t="s">
        <v>287</v>
      </c>
      <c r="B60" s="67"/>
      <c r="C60" s="67"/>
      <c r="D60" s="67"/>
      <c r="E60" s="67"/>
      <c r="F60" s="67"/>
      <c r="G60" s="67"/>
    </row>
    <row r="61" spans="1:7" ht="13" customHeight="1" x14ac:dyDescent="0.3">
      <c r="A61" s="79" t="s">
        <v>272</v>
      </c>
      <c r="B61" s="72" t="s">
        <v>315</v>
      </c>
      <c r="C61" s="87">
        <f t="shared" ref="C61:G63" si="5">C15*1.05</f>
        <v>1.0762499999999999</v>
      </c>
      <c r="D61" s="87">
        <f t="shared" si="5"/>
        <v>1.0762499999999999</v>
      </c>
      <c r="E61" s="87">
        <f t="shared" si="5"/>
        <v>1.0762499999999999</v>
      </c>
      <c r="F61" s="87">
        <f t="shared" si="5"/>
        <v>1.0762499999999999</v>
      </c>
      <c r="G61" s="87">
        <f t="shared" si="5"/>
        <v>1.0762499999999999</v>
      </c>
    </row>
    <row r="62" spans="1:7" ht="13" customHeight="1" x14ac:dyDescent="0.3">
      <c r="A62" s="54"/>
      <c r="B62" s="72" t="s">
        <v>316</v>
      </c>
      <c r="C62" s="87">
        <f t="shared" si="5"/>
        <v>1.0762499999999999</v>
      </c>
      <c r="D62" s="87">
        <f t="shared" si="5"/>
        <v>1.0762499999999999</v>
      </c>
      <c r="E62" s="87">
        <f t="shared" si="5"/>
        <v>1.0762499999999999</v>
      </c>
      <c r="F62" s="87">
        <f t="shared" si="5"/>
        <v>1.0762499999999999</v>
      </c>
      <c r="G62" s="87">
        <f t="shared" si="5"/>
        <v>1.0762499999999999</v>
      </c>
    </row>
    <row r="63" spans="1:7" ht="13" customHeight="1" x14ac:dyDescent="0.3">
      <c r="A63" s="79" t="s">
        <v>111</v>
      </c>
      <c r="B63" s="68" t="s">
        <v>317</v>
      </c>
      <c r="C63" s="87">
        <f t="shared" si="5"/>
        <v>1.05</v>
      </c>
      <c r="D63" s="87">
        <f t="shared" si="5"/>
        <v>1.05</v>
      </c>
      <c r="E63" s="87">
        <f t="shared" si="5"/>
        <v>1.05</v>
      </c>
      <c r="F63" s="87">
        <f t="shared" si="5"/>
        <v>1.05</v>
      </c>
      <c r="G63" s="87">
        <f t="shared" si="5"/>
        <v>1.05</v>
      </c>
    </row>
    <row r="65" spans="1:7" ht="13" customHeight="1" x14ac:dyDescent="0.3">
      <c r="A65" s="57" t="s">
        <v>318</v>
      </c>
      <c r="B65" s="67"/>
      <c r="C65" s="67"/>
      <c r="D65" s="67"/>
      <c r="E65" s="67"/>
      <c r="F65" s="67"/>
      <c r="G65" s="67"/>
    </row>
    <row r="66" spans="1:7" ht="13" customHeight="1" x14ac:dyDescent="0.3">
      <c r="A66" s="60"/>
      <c r="B66" s="60"/>
      <c r="C66" s="30" t="s">
        <v>58</v>
      </c>
      <c r="D66" s="30" t="s">
        <v>59</v>
      </c>
      <c r="E66" s="30" t="s">
        <v>60</v>
      </c>
      <c r="F66" s="30" t="s">
        <v>61</v>
      </c>
      <c r="G66" s="60"/>
    </row>
    <row r="67" spans="1:7" x14ac:dyDescent="0.25">
      <c r="B67" s="68" t="s">
        <v>319</v>
      </c>
      <c r="C67" s="87">
        <f>C21*1.05</f>
        <v>1.5960000000000001</v>
      </c>
      <c r="D67" s="87">
        <f>D21*1.05</f>
        <v>1.05</v>
      </c>
      <c r="E67" s="87">
        <f>E21*1.05</f>
        <v>1.05</v>
      </c>
      <c r="F67" s="87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08984375" defaultRowHeight="15.75" customHeight="1" x14ac:dyDescent="0.25"/>
  <cols>
    <col min="1" max="1" width="52.1796875" style="64" customWidth="1"/>
    <col min="2" max="6" width="16.08984375" style="64" customWidth="1"/>
    <col min="7" max="7" width="17.1796875" style="64" customWidth="1"/>
    <col min="8" max="9" width="16.08984375" style="64" customWidth="1"/>
    <col min="10" max="16384" width="16.08984375" style="64"/>
  </cols>
  <sheetData>
    <row r="1" spans="1:6" ht="15.75" customHeight="1" x14ac:dyDescent="0.3">
      <c r="A1" s="73" t="s">
        <v>156</v>
      </c>
      <c r="B1" s="54"/>
      <c r="C1" s="54" t="s">
        <v>40</v>
      </c>
      <c r="D1" s="54" t="s">
        <v>42</v>
      </c>
      <c r="E1" s="54" t="s">
        <v>41</v>
      </c>
      <c r="F1" s="73" t="s">
        <v>43</v>
      </c>
    </row>
    <row r="2" spans="1:6" ht="15.75" customHeight="1" x14ac:dyDescent="0.25">
      <c r="A2" s="72" t="s">
        <v>166</v>
      </c>
      <c r="B2" s="72" t="s">
        <v>320</v>
      </c>
      <c r="C2" s="87">
        <v>0.21</v>
      </c>
      <c r="D2" s="87">
        <v>0.21</v>
      </c>
      <c r="E2" s="87">
        <v>0</v>
      </c>
      <c r="F2" s="87">
        <v>0</v>
      </c>
    </row>
    <row r="3" spans="1:6" ht="15.75" customHeight="1" x14ac:dyDescent="0.25">
      <c r="A3" s="72"/>
      <c r="B3" s="72" t="s">
        <v>321</v>
      </c>
      <c r="C3" s="87">
        <v>1</v>
      </c>
      <c r="D3" s="87">
        <v>1</v>
      </c>
      <c r="E3" s="87">
        <v>1</v>
      </c>
      <c r="F3" s="87">
        <v>1</v>
      </c>
    </row>
    <row r="4" spans="1:6" ht="15.75" customHeight="1" x14ac:dyDescent="0.25">
      <c r="A4" s="72" t="s">
        <v>179</v>
      </c>
      <c r="B4" s="72" t="s">
        <v>320</v>
      </c>
      <c r="C4" s="87">
        <v>0.15</v>
      </c>
      <c r="D4" s="87">
        <v>0.15</v>
      </c>
      <c r="E4" s="87">
        <v>0</v>
      </c>
      <c r="F4" s="87">
        <v>0</v>
      </c>
    </row>
    <row r="5" spans="1:6" ht="15.75" customHeight="1" x14ac:dyDescent="0.25">
      <c r="A5" s="72"/>
      <c r="B5" s="72" t="s">
        <v>321</v>
      </c>
      <c r="C5" s="87">
        <v>1</v>
      </c>
      <c r="D5" s="87">
        <v>1</v>
      </c>
      <c r="E5" s="87">
        <v>1</v>
      </c>
      <c r="F5" s="87">
        <v>1</v>
      </c>
    </row>
    <row r="6" spans="1:6" ht="15.75" customHeight="1" x14ac:dyDescent="0.25">
      <c r="A6" s="72" t="s">
        <v>180</v>
      </c>
      <c r="B6" s="72" t="s">
        <v>320</v>
      </c>
      <c r="C6" s="87">
        <v>0.15</v>
      </c>
      <c r="D6" s="87">
        <v>0.15</v>
      </c>
      <c r="E6" s="87">
        <v>0</v>
      </c>
      <c r="F6" s="87">
        <v>0</v>
      </c>
    </row>
    <row r="7" spans="1:6" ht="15.75" customHeight="1" x14ac:dyDescent="0.25">
      <c r="A7" s="72"/>
      <c r="B7" s="72" t="s">
        <v>321</v>
      </c>
      <c r="C7" s="87">
        <v>1</v>
      </c>
      <c r="D7" s="87">
        <v>1</v>
      </c>
      <c r="E7" s="87">
        <v>1</v>
      </c>
      <c r="F7" s="87">
        <v>1</v>
      </c>
    </row>
    <row r="8" spans="1:6" ht="15.75" customHeight="1" x14ac:dyDescent="0.25">
      <c r="A8" s="72" t="s">
        <v>181</v>
      </c>
      <c r="B8" s="72" t="s">
        <v>320</v>
      </c>
      <c r="C8" s="87">
        <v>0.35</v>
      </c>
      <c r="D8" s="87">
        <v>0.35</v>
      </c>
      <c r="E8" s="87">
        <v>0</v>
      </c>
      <c r="F8" s="87">
        <v>0</v>
      </c>
    </row>
    <row r="9" spans="1:6" ht="15.75" customHeight="1" x14ac:dyDescent="0.25">
      <c r="A9" s="72"/>
      <c r="B9" s="72" t="s">
        <v>321</v>
      </c>
      <c r="C9" s="87">
        <v>1</v>
      </c>
      <c r="D9" s="87">
        <v>1</v>
      </c>
      <c r="E9" s="87">
        <v>0</v>
      </c>
      <c r="F9" s="87">
        <v>0</v>
      </c>
    </row>
    <row r="10" spans="1:6" ht="15.75" customHeight="1" x14ac:dyDescent="0.25">
      <c r="A10" s="72" t="s">
        <v>185</v>
      </c>
      <c r="B10" s="72" t="s">
        <v>320</v>
      </c>
      <c r="C10" s="87">
        <v>0.35</v>
      </c>
      <c r="D10" s="87">
        <v>0.35</v>
      </c>
      <c r="E10" s="87">
        <v>0</v>
      </c>
      <c r="F10" s="87">
        <v>0</v>
      </c>
    </row>
    <row r="11" spans="1:6" ht="15.75" customHeight="1" x14ac:dyDescent="0.25">
      <c r="A11" s="72"/>
      <c r="B11" s="72" t="s">
        <v>321</v>
      </c>
      <c r="C11" s="87">
        <v>1</v>
      </c>
      <c r="D11" s="87">
        <v>1</v>
      </c>
      <c r="E11" s="87">
        <v>0</v>
      </c>
      <c r="F11" s="87">
        <v>0</v>
      </c>
    </row>
    <row r="12" spans="1:6" ht="15.75" customHeight="1" x14ac:dyDescent="0.25">
      <c r="A12" s="72" t="s">
        <v>189</v>
      </c>
      <c r="B12" s="72" t="s">
        <v>320</v>
      </c>
      <c r="C12" s="87">
        <v>0.23</v>
      </c>
      <c r="D12" s="87">
        <v>0.23</v>
      </c>
      <c r="E12" s="87">
        <v>0</v>
      </c>
      <c r="F12" s="87">
        <v>0</v>
      </c>
    </row>
    <row r="13" spans="1:6" ht="15.75" customHeight="1" x14ac:dyDescent="0.25">
      <c r="A13" s="72"/>
      <c r="B13" s="72" t="s">
        <v>321</v>
      </c>
      <c r="C13" s="87">
        <v>1</v>
      </c>
      <c r="D13" s="87">
        <v>1</v>
      </c>
      <c r="E13" s="87">
        <v>1</v>
      </c>
      <c r="F13" s="87">
        <v>1</v>
      </c>
    </row>
    <row r="15" spans="1:6" s="88" customFormat="1" ht="15.75" customHeight="1" x14ac:dyDescent="0.3">
      <c r="A15" s="88" t="s">
        <v>235</v>
      </c>
    </row>
    <row r="16" spans="1:6" ht="15.75" customHeight="1" x14ac:dyDescent="0.3">
      <c r="A16" s="73" t="s">
        <v>156</v>
      </c>
      <c r="B16" s="54"/>
      <c r="C16" s="54" t="s">
        <v>40</v>
      </c>
      <c r="D16" s="54" t="s">
        <v>42</v>
      </c>
      <c r="E16" s="54" t="s">
        <v>41</v>
      </c>
      <c r="F16" s="73" t="s">
        <v>43</v>
      </c>
    </row>
    <row r="17" spans="1:6" ht="15.75" customHeight="1" x14ac:dyDescent="0.25">
      <c r="A17" s="72" t="s">
        <v>166</v>
      </c>
      <c r="B17" s="72" t="s">
        <v>320</v>
      </c>
      <c r="C17" s="87">
        <f t="shared" ref="C17:F28" si="0">C2*0.9</f>
        <v>0.189</v>
      </c>
      <c r="D17" s="87">
        <f t="shared" si="0"/>
        <v>0.189</v>
      </c>
      <c r="E17" s="87">
        <f t="shared" si="0"/>
        <v>0</v>
      </c>
      <c r="F17" s="87">
        <f t="shared" si="0"/>
        <v>0</v>
      </c>
    </row>
    <row r="18" spans="1:6" ht="15.75" customHeight="1" x14ac:dyDescent="0.25">
      <c r="A18" s="72"/>
      <c r="B18" s="72" t="s">
        <v>321</v>
      </c>
      <c r="C18" s="87">
        <f t="shared" si="0"/>
        <v>0.9</v>
      </c>
      <c r="D18" s="87">
        <f t="shared" si="0"/>
        <v>0.9</v>
      </c>
      <c r="E18" s="87">
        <f t="shared" si="0"/>
        <v>0.9</v>
      </c>
      <c r="F18" s="87">
        <f t="shared" si="0"/>
        <v>0.9</v>
      </c>
    </row>
    <row r="19" spans="1:6" ht="15.75" customHeight="1" x14ac:dyDescent="0.25">
      <c r="A19" s="72" t="s">
        <v>179</v>
      </c>
      <c r="B19" s="72" t="s">
        <v>320</v>
      </c>
      <c r="C19" s="87">
        <f t="shared" si="0"/>
        <v>0.13500000000000001</v>
      </c>
      <c r="D19" s="87">
        <f t="shared" si="0"/>
        <v>0.13500000000000001</v>
      </c>
      <c r="E19" s="87">
        <f t="shared" si="0"/>
        <v>0</v>
      </c>
      <c r="F19" s="87">
        <f t="shared" si="0"/>
        <v>0</v>
      </c>
    </row>
    <row r="20" spans="1:6" ht="15.75" customHeight="1" x14ac:dyDescent="0.25">
      <c r="A20" s="72"/>
      <c r="B20" s="72" t="s">
        <v>321</v>
      </c>
      <c r="C20" s="87">
        <f t="shared" si="0"/>
        <v>0.9</v>
      </c>
      <c r="D20" s="87">
        <f t="shared" si="0"/>
        <v>0.9</v>
      </c>
      <c r="E20" s="87">
        <f t="shared" si="0"/>
        <v>0.9</v>
      </c>
      <c r="F20" s="87">
        <f t="shared" si="0"/>
        <v>0.9</v>
      </c>
    </row>
    <row r="21" spans="1:6" ht="15.75" customHeight="1" x14ac:dyDescent="0.25">
      <c r="A21" s="72" t="s">
        <v>180</v>
      </c>
      <c r="B21" s="72" t="s">
        <v>320</v>
      </c>
      <c r="C21" s="87">
        <f t="shared" si="0"/>
        <v>0.13500000000000001</v>
      </c>
      <c r="D21" s="87">
        <f t="shared" si="0"/>
        <v>0.13500000000000001</v>
      </c>
      <c r="E21" s="87">
        <f t="shared" si="0"/>
        <v>0</v>
      </c>
      <c r="F21" s="87">
        <f t="shared" si="0"/>
        <v>0</v>
      </c>
    </row>
    <row r="22" spans="1:6" ht="15.75" customHeight="1" x14ac:dyDescent="0.25">
      <c r="A22" s="72"/>
      <c r="B22" s="72" t="s">
        <v>321</v>
      </c>
      <c r="C22" s="87">
        <f t="shared" si="0"/>
        <v>0.9</v>
      </c>
      <c r="D22" s="87">
        <f t="shared" si="0"/>
        <v>0.9</v>
      </c>
      <c r="E22" s="87">
        <f t="shared" si="0"/>
        <v>0.9</v>
      </c>
      <c r="F22" s="87">
        <f t="shared" si="0"/>
        <v>0.9</v>
      </c>
    </row>
    <row r="23" spans="1:6" ht="15.75" customHeight="1" x14ac:dyDescent="0.25">
      <c r="A23" s="72" t="s">
        <v>181</v>
      </c>
      <c r="B23" s="72" t="s">
        <v>320</v>
      </c>
      <c r="C23" s="87">
        <f t="shared" si="0"/>
        <v>0.315</v>
      </c>
      <c r="D23" s="87">
        <f t="shared" si="0"/>
        <v>0.315</v>
      </c>
      <c r="E23" s="87">
        <f t="shared" si="0"/>
        <v>0</v>
      </c>
      <c r="F23" s="87">
        <f t="shared" si="0"/>
        <v>0</v>
      </c>
    </row>
    <row r="24" spans="1:6" ht="15.75" customHeight="1" x14ac:dyDescent="0.25">
      <c r="A24" s="72"/>
      <c r="B24" s="72" t="s">
        <v>321</v>
      </c>
      <c r="C24" s="87">
        <f t="shared" si="0"/>
        <v>0.9</v>
      </c>
      <c r="D24" s="87">
        <f t="shared" si="0"/>
        <v>0.9</v>
      </c>
      <c r="E24" s="87">
        <f t="shared" si="0"/>
        <v>0</v>
      </c>
      <c r="F24" s="87">
        <f t="shared" si="0"/>
        <v>0</v>
      </c>
    </row>
    <row r="25" spans="1:6" ht="15.75" customHeight="1" x14ac:dyDescent="0.25">
      <c r="A25" s="72" t="s">
        <v>185</v>
      </c>
      <c r="B25" s="72" t="s">
        <v>320</v>
      </c>
      <c r="C25" s="87">
        <f t="shared" si="0"/>
        <v>0.315</v>
      </c>
      <c r="D25" s="87">
        <f t="shared" si="0"/>
        <v>0.315</v>
      </c>
      <c r="E25" s="87">
        <f t="shared" si="0"/>
        <v>0</v>
      </c>
      <c r="F25" s="87">
        <f t="shared" si="0"/>
        <v>0</v>
      </c>
    </row>
    <row r="26" spans="1:6" ht="15.75" customHeight="1" x14ac:dyDescent="0.25">
      <c r="A26" s="72"/>
      <c r="B26" s="72" t="s">
        <v>321</v>
      </c>
      <c r="C26" s="87">
        <f t="shared" si="0"/>
        <v>0.9</v>
      </c>
      <c r="D26" s="87">
        <f t="shared" si="0"/>
        <v>0.9</v>
      </c>
      <c r="E26" s="87">
        <f t="shared" si="0"/>
        <v>0</v>
      </c>
      <c r="F26" s="87">
        <f t="shared" si="0"/>
        <v>0</v>
      </c>
    </row>
    <row r="27" spans="1:6" ht="15.75" customHeight="1" x14ac:dyDescent="0.25">
      <c r="A27" s="72" t="s">
        <v>189</v>
      </c>
      <c r="B27" s="72" t="s">
        <v>320</v>
      </c>
      <c r="C27" s="87">
        <f t="shared" si="0"/>
        <v>0.20700000000000002</v>
      </c>
      <c r="D27" s="87">
        <f t="shared" si="0"/>
        <v>0.20700000000000002</v>
      </c>
      <c r="E27" s="87">
        <f t="shared" si="0"/>
        <v>0</v>
      </c>
      <c r="F27" s="87">
        <f t="shared" si="0"/>
        <v>0</v>
      </c>
    </row>
    <row r="28" spans="1:6" ht="15.75" customHeight="1" x14ac:dyDescent="0.25">
      <c r="A28" s="72"/>
      <c r="B28" s="72" t="s">
        <v>321</v>
      </c>
      <c r="C28" s="87">
        <f t="shared" si="0"/>
        <v>0.9</v>
      </c>
      <c r="D28" s="87">
        <f t="shared" si="0"/>
        <v>0.9</v>
      </c>
      <c r="E28" s="87">
        <f t="shared" si="0"/>
        <v>0.9</v>
      </c>
      <c r="F28" s="87">
        <f t="shared" si="0"/>
        <v>0.9</v>
      </c>
    </row>
    <row r="30" spans="1:6" s="88" customFormat="1" ht="15.75" customHeight="1" x14ac:dyDescent="0.3">
      <c r="A30" s="88" t="s">
        <v>239</v>
      </c>
    </row>
    <row r="31" spans="1:6" ht="15.75" customHeight="1" x14ac:dyDescent="0.3">
      <c r="A31" s="73" t="s">
        <v>156</v>
      </c>
      <c r="B31" s="54"/>
      <c r="C31" s="54" t="s">
        <v>40</v>
      </c>
      <c r="D31" s="54" t="s">
        <v>42</v>
      </c>
      <c r="E31" s="54" t="s">
        <v>41</v>
      </c>
      <c r="F31" s="73" t="s">
        <v>43</v>
      </c>
    </row>
    <row r="32" spans="1:6" ht="15.75" customHeight="1" x14ac:dyDescent="0.25">
      <c r="A32" s="72" t="s">
        <v>166</v>
      </c>
      <c r="B32" s="72" t="s">
        <v>320</v>
      </c>
      <c r="C32" s="87">
        <f t="shared" ref="C32:F43" si="1">C2*1.05</f>
        <v>0.2205</v>
      </c>
      <c r="D32" s="87">
        <f t="shared" si="1"/>
        <v>0.2205</v>
      </c>
      <c r="E32" s="87">
        <f t="shared" si="1"/>
        <v>0</v>
      </c>
      <c r="F32" s="87">
        <f t="shared" si="1"/>
        <v>0</v>
      </c>
    </row>
    <row r="33" spans="1:6" ht="15.75" customHeight="1" x14ac:dyDescent="0.25">
      <c r="A33" s="72"/>
      <c r="B33" s="72" t="s">
        <v>321</v>
      </c>
      <c r="C33" s="87">
        <f t="shared" si="1"/>
        <v>1.05</v>
      </c>
      <c r="D33" s="87">
        <f t="shared" si="1"/>
        <v>1.05</v>
      </c>
      <c r="E33" s="87">
        <f t="shared" si="1"/>
        <v>1.05</v>
      </c>
      <c r="F33" s="87">
        <f t="shared" si="1"/>
        <v>1.05</v>
      </c>
    </row>
    <row r="34" spans="1:6" ht="15.75" customHeight="1" x14ac:dyDescent="0.25">
      <c r="A34" s="72" t="s">
        <v>179</v>
      </c>
      <c r="B34" s="72" t="s">
        <v>320</v>
      </c>
      <c r="C34" s="87">
        <f t="shared" si="1"/>
        <v>0.1575</v>
      </c>
      <c r="D34" s="87">
        <f t="shared" si="1"/>
        <v>0.1575</v>
      </c>
      <c r="E34" s="87">
        <f t="shared" si="1"/>
        <v>0</v>
      </c>
      <c r="F34" s="87">
        <f t="shared" si="1"/>
        <v>0</v>
      </c>
    </row>
    <row r="35" spans="1:6" ht="15.75" customHeight="1" x14ac:dyDescent="0.25">
      <c r="A35" s="72"/>
      <c r="B35" s="72" t="s">
        <v>321</v>
      </c>
      <c r="C35" s="87">
        <f t="shared" si="1"/>
        <v>1.05</v>
      </c>
      <c r="D35" s="87">
        <f t="shared" si="1"/>
        <v>1.05</v>
      </c>
      <c r="E35" s="87">
        <f t="shared" si="1"/>
        <v>1.05</v>
      </c>
      <c r="F35" s="87">
        <f t="shared" si="1"/>
        <v>1.05</v>
      </c>
    </row>
    <row r="36" spans="1:6" ht="15.75" customHeight="1" x14ac:dyDescent="0.25">
      <c r="A36" s="72" t="s">
        <v>180</v>
      </c>
      <c r="B36" s="72" t="s">
        <v>320</v>
      </c>
      <c r="C36" s="87">
        <f t="shared" si="1"/>
        <v>0.1575</v>
      </c>
      <c r="D36" s="87">
        <f t="shared" si="1"/>
        <v>0.1575</v>
      </c>
      <c r="E36" s="87">
        <f t="shared" si="1"/>
        <v>0</v>
      </c>
      <c r="F36" s="87">
        <f t="shared" si="1"/>
        <v>0</v>
      </c>
    </row>
    <row r="37" spans="1:6" ht="15.75" customHeight="1" x14ac:dyDescent="0.25">
      <c r="A37" s="72"/>
      <c r="B37" s="72" t="s">
        <v>321</v>
      </c>
      <c r="C37" s="87">
        <f t="shared" si="1"/>
        <v>1.05</v>
      </c>
      <c r="D37" s="87">
        <f t="shared" si="1"/>
        <v>1.05</v>
      </c>
      <c r="E37" s="87">
        <f t="shared" si="1"/>
        <v>1.05</v>
      </c>
      <c r="F37" s="87">
        <f t="shared" si="1"/>
        <v>1.05</v>
      </c>
    </row>
    <row r="38" spans="1:6" ht="15.75" customHeight="1" x14ac:dyDescent="0.25">
      <c r="A38" s="72" t="s">
        <v>181</v>
      </c>
      <c r="B38" s="72" t="s">
        <v>320</v>
      </c>
      <c r="C38" s="87">
        <f t="shared" si="1"/>
        <v>0.36749999999999999</v>
      </c>
      <c r="D38" s="87">
        <f t="shared" si="1"/>
        <v>0.36749999999999999</v>
      </c>
      <c r="E38" s="87">
        <f t="shared" si="1"/>
        <v>0</v>
      </c>
      <c r="F38" s="87">
        <f t="shared" si="1"/>
        <v>0</v>
      </c>
    </row>
    <row r="39" spans="1:6" ht="15.75" customHeight="1" x14ac:dyDescent="0.25">
      <c r="A39" s="72"/>
      <c r="B39" s="72" t="s">
        <v>321</v>
      </c>
      <c r="C39" s="87">
        <f t="shared" si="1"/>
        <v>1.05</v>
      </c>
      <c r="D39" s="87">
        <f t="shared" si="1"/>
        <v>1.05</v>
      </c>
      <c r="E39" s="87">
        <f t="shared" si="1"/>
        <v>0</v>
      </c>
      <c r="F39" s="87">
        <f t="shared" si="1"/>
        <v>0</v>
      </c>
    </row>
    <row r="40" spans="1:6" ht="15.75" customHeight="1" x14ac:dyDescent="0.25">
      <c r="A40" s="72" t="s">
        <v>185</v>
      </c>
      <c r="B40" s="72" t="s">
        <v>320</v>
      </c>
      <c r="C40" s="87">
        <f t="shared" si="1"/>
        <v>0.36749999999999999</v>
      </c>
      <c r="D40" s="87">
        <f t="shared" si="1"/>
        <v>0.36749999999999999</v>
      </c>
      <c r="E40" s="87">
        <f t="shared" si="1"/>
        <v>0</v>
      </c>
      <c r="F40" s="87">
        <f t="shared" si="1"/>
        <v>0</v>
      </c>
    </row>
    <row r="41" spans="1:6" ht="15.75" customHeight="1" x14ac:dyDescent="0.25">
      <c r="A41" s="72"/>
      <c r="B41" s="72" t="s">
        <v>321</v>
      </c>
      <c r="C41" s="87">
        <f t="shared" si="1"/>
        <v>1.05</v>
      </c>
      <c r="D41" s="87">
        <f t="shared" si="1"/>
        <v>1.05</v>
      </c>
      <c r="E41" s="87">
        <f t="shared" si="1"/>
        <v>0</v>
      </c>
      <c r="F41" s="87">
        <f t="shared" si="1"/>
        <v>0</v>
      </c>
    </row>
    <row r="42" spans="1:6" ht="15.75" customHeight="1" x14ac:dyDescent="0.25">
      <c r="A42" s="72" t="s">
        <v>189</v>
      </c>
      <c r="B42" s="72" t="s">
        <v>320</v>
      </c>
      <c r="C42" s="87">
        <f t="shared" si="1"/>
        <v>0.24150000000000002</v>
      </c>
      <c r="D42" s="87">
        <f t="shared" si="1"/>
        <v>0.24150000000000002</v>
      </c>
      <c r="E42" s="87">
        <f t="shared" si="1"/>
        <v>0</v>
      </c>
      <c r="F42" s="87">
        <f t="shared" si="1"/>
        <v>0</v>
      </c>
    </row>
    <row r="43" spans="1:6" ht="15.75" customHeight="1" x14ac:dyDescent="0.25">
      <c r="A43" s="72"/>
      <c r="B43" s="72" t="s">
        <v>321</v>
      </c>
      <c r="C43" s="87">
        <f t="shared" si="1"/>
        <v>1.05</v>
      </c>
      <c r="D43" s="87">
        <f t="shared" si="1"/>
        <v>1.05</v>
      </c>
      <c r="E43" s="87">
        <f t="shared" si="1"/>
        <v>1.05</v>
      </c>
      <c r="F43" s="87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81640625" defaultRowHeight="12.5" x14ac:dyDescent="0.25"/>
  <cols>
    <col min="1" max="1" width="22.54296875" style="64" customWidth="1"/>
    <col min="2" max="2" width="58.90625" style="64" bestFit="1" customWidth="1"/>
    <col min="3" max="15" width="15" style="64" customWidth="1"/>
    <col min="16" max="16" width="12.81640625" style="64" customWidth="1"/>
    <col min="17" max="16384" width="12.81640625" style="64"/>
  </cols>
  <sheetData>
    <row r="1" spans="1:15" ht="35.25" customHeight="1" x14ac:dyDescent="0.3">
      <c r="A1" s="54"/>
      <c r="B1" s="54"/>
      <c r="C1" s="59" t="s">
        <v>67</v>
      </c>
      <c r="D1" s="59" t="s">
        <v>77</v>
      </c>
      <c r="E1" s="59" t="s">
        <v>78</v>
      </c>
      <c r="F1" s="59" t="s">
        <v>79</v>
      </c>
      <c r="G1" s="59" t="s">
        <v>80</v>
      </c>
      <c r="H1" s="59" t="s">
        <v>58</v>
      </c>
      <c r="I1" s="59" t="s">
        <v>59</v>
      </c>
      <c r="J1" s="59" t="s">
        <v>60</v>
      </c>
      <c r="K1" s="59" t="s">
        <v>61</v>
      </c>
      <c r="L1" s="59" t="s">
        <v>112</v>
      </c>
      <c r="M1" s="59" t="s">
        <v>113</v>
      </c>
      <c r="N1" s="59" t="s">
        <v>114</v>
      </c>
      <c r="O1" s="59" t="s">
        <v>115</v>
      </c>
    </row>
    <row r="2" spans="1:15" ht="13" customHeight="1" x14ac:dyDescent="0.3">
      <c r="A2" s="54" t="s">
        <v>322</v>
      </c>
    </row>
    <row r="3" spans="1:15" x14ac:dyDescent="0.25">
      <c r="B3" s="68" t="s">
        <v>170</v>
      </c>
      <c r="C3" s="87">
        <v>0.53</v>
      </c>
      <c r="D3" s="87">
        <v>0.53</v>
      </c>
      <c r="E3" s="87">
        <v>1</v>
      </c>
      <c r="F3" s="87">
        <v>1</v>
      </c>
      <c r="G3" s="87">
        <v>1</v>
      </c>
      <c r="H3" s="87">
        <v>1</v>
      </c>
      <c r="I3" s="87">
        <v>1</v>
      </c>
      <c r="J3" s="87">
        <v>1</v>
      </c>
      <c r="K3" s="87">
        <v>1</v>
      </c>
      <c r="L3" s="87">
        <v>1</v>
      </c>
      <c r="M3" s="87">
        <v>1</v>
      </c>
      <c r="N3" s="87">
        <v>1</v>
      </c>
      <c r="O3" s="87">
        <v>1</v>
      </c>
    </row>
    <row r="4" spans="1:15" x14ac:dyDescent="0.25">
      <c r="B4" s="68" t="s">
        <v>175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0.73</v>
      </c>
      <c r="I4" s="87">
        <v>0.73</v>
      </c>
      <c r="J4" s="87">
        <v>0.73</v>
      </c>
      <c r="K4" s="87">
        <v>0.73</v>
      </c>
      <c r="L4" s="87">
        <v>1</v>
      </c>
      <c r="M4" s="87">
        <v>1</v>
      </c>
      <c r="N4" s="87">
        <v>1</v>
      </c>
      <c r="O4" s="87">
        <v>1</v>
      </c>
    </row>
    <row r="5" spans="1:15" x14ac:dyDescent="0.25">
      <c r="B5" s="68" t="s">
        <v>176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0.73</v>
      </c>
      <c r="I5" s="87">
        <v>0.73</v>
      </c>
      <c r="J5" s="87">
        <v>0.73</v>
      </c>
      <c r="K5" s="87">
        <v>0.73</v>
      </c>
      <c r="L5" s="87">
        <v>1</v>
      </c>
      <c r="M5" s="87">
        <v>1</v>
      </c>
      <c r="N5" s="87">
        <v>1</v>
      </c>
      <c r="O5" s="87">
        <v>1</v>
      </c>
    </row>
    <row r="6" spans="1:15" x14ac:dyDescent="0.25">
      <c r="B6" s="68" t="s">
        <v>177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0.73</v>
      </c>
      <c r="I6" s="87">
        <v>0.73</v>
      </c>
      <c r="J6" s="87">
        <v>0.73</v>
      </c>
      <c r="K6" s="87">
        <v>0.73</v>
      </c>
      <c r="L6" s="87">
        <v>1</v>
      </c>
      <c r="M6" s="87">
        <v>1</v>
      </c>
      <c r="N6" s="87">
        <v>1</v>
      </c>
      <c r="O6" s="87">
        <v>1</v>
      </c>
    </row>
    <row r="7" spans="1:15" x14ac:dyDescent="0.25">
      <c r="B7" s="68" t="s">
        <v>178</v>
      </c>
      <c r="C7" s="87">
        <v>1</v>
      </c>
      <c r="D7" s="87">
        <v>1</v>
      </c>
      <c r="E7" s="87">
        <v>1</v>
      </c>
      <c r="F7" s="87">
        <v>1</v>
      </c>
      <c r="G7" s="87">
        <v>1</v>
      </c>
      <c r="H7" s="87">
        <v>0.73</v>
      </c>
      <c r="I7" s="87">
        <v>0.73</v>
      </c>
      <c r="J7" s="87">
        <v>0.73</v>
      </c>
      <c r="K7" s="87">
        <v>0.73</v>
      </c>
      <c r="L7" s="87">
        <v>1</v>
      </c>
      <c r="M7" s="87">
        <v>1</v>
      </c>
      <c r="N7" s="87">
        <v>1</v>
      </c>
      <c r="O7" s="87">
        <v>1</v>
      </c>
    </row>
    <row r="8" spans="1:15" x14ac:dyDescent="0.25">
      <c r="B8" s="72" t="s">
        <v>179</v>
      </c>
      <c r="C8" s="87">
        <v>1</v>
      </c>
      <c r="D8" s="87">
        <v>1</v>
      </c>
      <c r="E8" s="87">
        <v>1</v>
      </c>
      <c r="F8" s="87">
        <v>1</v>
      </c>
      <c r="G8" s="87">
        <v>1</v>
      </c>
      <c r="H8" s="87">
        <v>1</v>
      </c>
      <c r="I8" s="87">
        <v>1</v>
      </c>
      <c r="J8" s="87">
        <v>1</v>
      </c>
      <c r="K8" s="87">
        <v>1</v>
      </c>
      <c r="L8" s="87">
        <v>0.33</v>
      </c>
      <c r="M8" s="87">
        <v>0.33</v>
      </c>
      <c r="N8" s="87">
        <v>0.33</v>
      </c>
      <c r="O8" s="87">
        <v>0.33</v>
      </c>
    </row>
    <row r="9" spans="1:15" x14ac:dyDescent="0.25">
      <c r="B9" s="72" t="s">
        <v>180</v>
      </c>
      <c r="C9" s="87">
        <v>1</v>
      </c>
      <c r="D9" s="87">
        <v>1</v>
      </c>
      <c r="E9" s="87">
        <v>1</v>
      </c>
      <c r="F9" s="87">
        <v>1</v>
      </c>
      <c r="G9" s="87">
        <v>1</v>
      </c>
      <c r="H9" s="87">
        <v>1</v>
      </c>
      <c r="I9" s="87">
        <v>1</v>
      </c>
      <c r="J9" s="87">
        <v>1</v>
      </c>
      <c r="K9" s="87">
        <v>1</v>
      </c>
      <c r="L9" s="87">
        <v>0.33</v>
      </c>
      <c r="M9" s="87">
        <v>0.33</v>
      </c>
      <c r="N9" s="87">
        <v>0.33</v>
      </c>
      <c r="O9" s="87">
        <v>0.33</v>
      </c>
    </row>
    <row r="10" spans="1:15" x14ac:dyDescent="0.25">
      <c r="B10" s="68" t="s">
        <v>181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1</v>
      </c>
      <c r="I10" s="87">
        <v>1</v>
      </c>
      <c r="J10" s="87">
        <v>1</v>
      </c>
      <c r="K10" s="87">
        <v>1</v>
      </c>
      <c r="L10" s="87">
        <v>0.83</v>
      </c>
      <c r="M10" s="87">
        <v>0.83</v>
      </c>
      <c r="N10" s="87">
        <v>0.83</v>
      </c>
      <c r="O10" s="87">
        <v>0.83</v>
      </c>
    </row>
    <row r="11" spans="1:15" x14ac:dyDescent="0.25">
      <c r="B11" s="72" t="s">
        <v>184</v>
      </c>
      <c r="C11" s="87">
        <v>1</v>
      </c>
      <c r="D11" s="87">
        <v>1</v>
      </c>
      <c r="E11" s="87">
        <v>0.69</v>
      </c>
      <c r="F11" s="87">
        <v>0.69</v>
      </c>
      <c r="G11" s="87">
        <v>1</v>
      </c>
      <c r="H11" s="87">
        <v>1</v>
      </c>
      <c r="I11" s="87">
        <v>1</v>
      </c>
      <c r="J11" s="87">
        <v>1</v>
      </c>
      <c r="K11" s="87">
        <v>1</v>
      </c>
      <c r="L11" s="87">
        <v>1</v>
      </c>
      <c r="M11" s="87">
        <v>1</v>
      </c>
      <c r="N11" s="87">
        <v>1</v>
      </c>
      <c r="O11" s="87">
        <v>1</v>
      </c>
    </row>
    <row r="12" spans="1:15" x14ac:dyDescent="0.25">
      <c r="B12" s="68" t="s">
        <v>185</v>
      </c>
      <c r="C12" s="87">
        <v>0.83</v>
      </c>
      <c r="D12" s="87">
        <v>0.83</v>
      </c>
      <c r="E12" s="87">
        <v>0.83</v>
      </c>
      <c r="F12" s="87">
        <v>0.83</v>
      </c>
      <c r="G12" s="87">
        <v>0.83</v>
      </c>
      <c r="H12" s="87">
        <v>0.83</v>
      </c>
      <c r="I12" s="87">
        <v>0.83</v>
      </c>
      <c r="J12" s="87">
        <v>0.83</v>
      </c>
      <c r="K12" s="87">
        <v>0.83</v>
      </c>
      <c r="L12" s="87">
        <v>0.83</v>
      </c>
      <c r="M12" s="87">
        <v>0.83</v>
      </c>
      <c r="N12" s="87">
        <v>0.83</v>
      </c>
      <c r="O12" s="87">
        <v>0.83</v>
      </c>
    </row>
    <row r="13" spans="1:15" ht="13" customHeight="1" x14ac:dyDescent="0.25">
      <c r="B13" s="68" t="s">
        <v>188</v>
      </c>
      <c r="C13" s="87">
        <v>1</v>
      </c>
      <c r="D13" s="87">
        <v>1</v>
      </c>
      <c r="E13" s="87">
        <v>0.69</v>
      </c>
      <c r="F13" s="87">
        <v>0.69</v>
      </c>
      <c r="G13" s="87">
        <v>0.69</v>
      </c>
      <c r="H13" s="87">
        <v>1</v>
      </c>
      <c r="I13" s="87">
        <v>1</v>
      </c>
      <c r="J13" s="87">
        <v>1</v>
      </c>
      <c r="K13" s="87">
        <v>1</v>
      </c>
      <c r="L13" s="87">
        <v>1</v>
      </c>
      <c r="M13" s="87">
        <v>1</v>
      </c>
      <c r="N13" s="87">
        <v>1</v>
      </c>
      <c r="O13" s="87">
        <v>1</v>
      </c>
    </row>
    <row r="14" spans="1:15" x14ac:dyDescent="0.25">
      <c r="B14" s="68" t="s">
        <v>189</v>
      </c>
      <c r="C14" s="87">
        <v>1</v>
      </c>
      <c r="D14" s="87">
        <v>1</v>
      </c>
      <c r="E14" s="87">
        <v>1</v>
      </c>
      <c r="F14" s="87">
        <v>1</v>
      </c>
      <c r="G14" s="87">
        <v>1</v>
      </c>
      <c r="H14" s="87">
        <v>1</v>
      </c>
      <c r="I14" s="87">
        <v>1</v>
      </c>
      <c r="J14" s="87">
        <v>1</v>
      </c>
      <c r="K14" s="87">
        <v>1</v>
      </c>
      <c r="L14" s="87">
        <v>0.33</v>
      </c>
      <c r="M14" s="87">
        <v>0.33</v>
      </c>
      <c r="N14" s="87">
        <v>0.33</v>
      </c>
      <c r="O14" s="87">
        <v>0.33</v>
      </c>
    </row>
    <row r="15" spans="1:15" x14ac:dyDescent="0.25">
      <c r="B15" s="72" t="s">
        <v>192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1</v>
      </c>
      <c r="I15" s="87">
        <v>1</v>
      </c>
      <c r="J15" s="87">
        <v>1</v>
      </c>
      <c r="K15" s="87">
        <v>1</v>
      </c>
      <c r="L15" s="87">
        <v>0.33</v>
      </c>
      <c r="M15" s="87">
        <v>0.33</v>
      </c>
      <c r="N15" s="87">
        <v>0.33</v>
      </c>
      <c r="O15" s="87">
        <v>0.33</v>
      </c>
    </row>
    <row r="17" spans="1:15" ht="13" customHeight="1" x14ac:dyDescent="0.3">
      <c r="A17" s="54" t="s">
        <v>323</v>
      </c>
      <c r="B17" s="68"/>
    </row>
    <row r="18" spans="1:15" x14ac:dyDescent="0.25">
      <c r="B18" s="72" t="s">
        <v>172</v>
      </c>
      <c r="C18" s="87">
        <v>1</v>
      </c>
      <c r="D18" s="87">
        <v>1</v>
      </c>
      <c r="E18" s="87">
        <v>0.97599999999999998</v>
      </c>
      <c r="F18" s="87">
        <v>0.97599999999999998</v>
      </c>
      <c r="G18" s="87">
        <v>0.97599999999999998</v>
      </c>
      <c r="H18" s="87">
        <v>0.97599999999999998</v>
      </c>
      <c r="I18" s="87">
        <v>0.97599999999999998</v>
      </c>
      <c r="J18" s="87">
        <v>0.97599999999999998</v>
      </c>
      <c r="K18" s="87">
        <v>0.97599999999999998</v>
      </c>
      <c r="L18" s="87">
        <v>0.97599999999999998</v>
      </c>
      <c r="M18" s="87">
        <v>0.97599999999999998</v>
      </c>
      <c r="N18" s="87">
        <v>0.97599999999999998</v>
      </c>
      <c r="O18" s="87">
        <v>0.97599999999999998</v>
      </c>
    </row>
    <row r="19" spans="1:15" x14ac:dyDescent="0.25">
      <c r="B19" s="72" t="s">
        <v>173</v>
      </c>
      <c r="C19" s="87">
        <v>1</v>
      </c>
      <c r="D19" s="87">
        <v>1</v>
      </c>
      <c r="E19" s="87">
        <v>0.97599999999999998</v>
      </c>
      <c r="F19" s="87">
        <v>0.97599999999999998</v>
      </c>
      <c r="G19" s="87">
        <v>0.97599999999999998</v>
      </c>
      <c r="H19" s="87">
        <v>0.97599999999999998</v>
      </c>
      <c r="I19" s="87">
        <v>0.97599999999999998</v>
      </c>
      <c r="J19" s="87">
        <v>0.97599999999999998</v>
      </c>
      <c r="K19" s="87">
        <v>0.97599999999999998</v>
      </c>
      <c r="L19" s="87">
        <v>0.97599999999999998</v>
      </c>
      <c r="M19" s="87">
        <v>0.97599999999999998</v>
      </c>
      <c r="N19" s="87">
        <v>0.97599999999999998</v>
      </c>
      <c r="O19" s="87">
        <v>0.97599999999999998</v>
      </c>
    </row>
    <row r="20" spans="1:15" x14ac:dyDescent="0.25">
      <c r="B20" s="72" t="s">
        <v>174</v>
      </c>
      <c r="C20" s="87">
        <v>1</v>
      </c>
      <c r="D20" s="87">
        <v>1</v>
      </c>
      <c r="E20" s="87">
        <v>0.97599999999999998</v>
      </c>
      <c r="F20" s="87">
        <v>0.97599999999999998</v>
      </c>
      <c r="G20" s="87">
        <v>0.97599999999999998</v>
      </c>
      <c r="H20" s="87">
        <v>0.97599999999999998</v>
      </c>
      <c r="I20" s="87">
        <v>0.97599999999999998</v>
      </c>
      <c r="J20" s="87">
        <v>0.97599999999999998</v>
      </c>
      <c r="K20" s="87">
        <v>0.97599999999999998</v>
      </c>
      <c r="L20" s="87">
        <v>0.97599999999999998</v>
      </c>
      <c r="M20" s="87">
        <v>0.97599999999999998</v>
      </c>
      <c r="N20" s="87">
        <v>0.97599999999999998</v>
      </c>
      <c r="O20" s="87">
        <v>0.97599999999999998</v>
      </c>
    </row>
    <row r="21" spans="1:15" x14ac:dyDescent="0.25">
      <c r="B21" s="72" t="s">
        <v>182</v>
      </c>
      <c r="C21" s="87">
        <v>1</v>
      </c>
      <c r="D21" s="87">
        <v>1</v>
      </c>
      <c r="E21" s="87">
        <v>0.9</v>
      </c>
      <c r="F21" s="87">
        <v>0.9</v>
      </c>
      <c r="G21" s="87">
        <v>0.9</v>
      </c>
      <c r="H21" s="87">
        <v>0.9</v>
      </c>
      <c r="I21" s="87">
        <v>0.9</v>
      </c>
      <c r="J21" s="87">
        <v>0.9</v>
      </c>
      <c r="K21" s="87">
        <v>0.9</v>
      </c>
      <c r="L21" s="87">
        <v>0.9</v>
      </c>
      <c r="M21" s="87">
        <v>0.9</v>
      </c>
      <c r="N21" s="87">
        <v>0.9</v>
      </c>
      <c r="O21" s="87">
        <v>0.9</v>
      </c>
    </row>
    <row r="23" spans="1:15" s="88" customFormat="1" ht="13" customHeight="1" x14ac:dyDescent="0.3">
      <c r="A23" s="88" t="s">
        <v>235</v>
      </c>
    </row>
    <row r="24" spans="1:15" ht="26" customHeight="1" x14ac:dyDescent="0.3">
      <c r="A24" s="54"/>
      <c r="B24" s="54"/>
      <c r="C24" s="59" t="s">
        <v>67</v>
      </c>
      <c r="D24" s="59" t="s">
        <v>77</v>
      </c>
      <c r="E24" s="59" t="s">
        <v>78</v>
      </c>
      <c r="F24" s="59" t="s">
        <v>79</v>
      </c>
      <c r="G24" s="59" t="s">
        <v>80</v>
      </c>
      <c r="H24" s="59" t="s">
        <v>58</v>
      </c>
      <c r="I24" s="59" t="s">
        <v>59</v>
      </c>
      <c r="J24" s="59" t="s">
        <v>60</v>
      </c>
      <c r="K24" s="59" t="s">
        <v>61</v>
      </c>
      <c r="L24" s="59" t="s">
        <v>112</v>
      </c>
      <c r="M24" s="59" t="s">
        <v>113</v>
      </c>
      <c r="N24" s="59" t="s">
        <v>114</v>
      </c>
      <c r="O24" s="59" t="s">
        <v>115</v>
      </c>
    </row>
    <row r="25" spans="1:15" ht="13" customHeight="1" x14ac:dyDescent="0.3">
      <c r="A25" s="54" t="s">
        <v>324</v>
      </c>
    </row>
    <row r="26" spans="1:15" x14ac:dyDescent="0.25">
      <c r="B26" s="68" t="s">
        <v>170</v>
      </c>
      <c r="C26" s="87">
        <f t="shared" ref="C26:O26" si="0">C3*0.9</f>
        <v>0.47700000000000004</v>
      </c>
      <c r="D26" s="87">
        <f t="shared" si="0"/>
        <v>0.47700000000000004</v>
      </c>
      <c r="E26" s="87">
        <f t="shared" si="0"/>
        <v>0.9</v>
      </c>
      <c r="F26" s="87">
        <f t="shared" si="0"/>
        <v>0.9</v>
      </c>
      <c r="G26" s="87">
        <f t="shared" si="0"/>
        <v>0.9</v>
      </c>
      <c r="H26" s="87">
        <f t="shared" si="0"/>
        <v>0.9</v>
      </c>
      <c r="I26" s="87">
        <f t="shared" si="0"/>
        <v>0.9</v>
      </c>
      <c r="J26" s="87">
        <f t="shared" si="0"/>
        <v>0.9</v>
      </c>
      <c r="K26" s="87">
        <f t="shared" si="0"/>
        <v>0.9</v>
      </c>
      <c r="L26" s="87">
        <f t="shared" si="0"/>
        <v>0.9</v>
      </c>
      <c r="M26" s="87">
        <f t="shared" si="0"/>
        <v>0.9</v>
      </c>
      <c r="N26" s="87">
        <f t="shared" si="0"/>
        <v>0.9</v>
      </c>
      <c r="O26" s="87">
        <f t="shared" si="0"/>
        <v>0.9</v>
      </c>
    </row>
    <row r="27" spans="1:15" x14ac:dyDescent="0.25">
      <c r="B27" s="68" t="s">
        <v>175</v>
      </c>
      <c r="C27" s="87">
        <f t="shared" ref="C27:O27" si="1">C4*0.9</f>
        <v>0.9</v>
      </c>
      <c r="D27" s="87">
        <f t="shared" si="1"/>
        <v>0.9</v>
      </c>
      <c r="E27" s="87">
        <f t="shared" si="1"/>
        <v>0.9</v>
      </c>
      <c r="F27" s="87">
        <f t="shared" si="1"/>
        <v>0.9</v>
      </c>
      <c r="G27" s="87">
        <f t="shared" si="1"/>
        <v>0.9</v>
      </c>
      <c r="H27" s="87">
        <f t="shared" si="1"/>
        <v>0.65700000000000003</v>
      </c>
      <c r="I27" s="87">
        <f t="shared" si="1"/>
        <v>0.65700000000000003</v>
      </c>
      <c r="J27" s="87">
        <f t="shared" si="1"/>
        <v>0.65700000000000003</v>
      </c>
      <c r="K27" s="87">
        <f t="shared" si="1"/>
        <v>0.65700000000000003</v>
      </c>
      <c r="L27" s="87">
        <f t="shared" si="1"/>
        <v>0.9</v>
      </c>
      <c r="M27" s="87">
        <f t="shared" si="1"/>
        <v>0.9</v>
      </c>
      <c r="N27" s="87">
        <f t="shared" si="1"/>
        <v>0.9</v>
      </c>
      <c r="O27" s="87">
        <f t="shared" si="1"/>
        <v>0.9</v>
      </c>
    </row>
    <row r="28" spans="1:15" x14ac:dyDescent="0.25">
      <c r="B28" s="68" t="s">
        <v>176</v>
      </c>
      <c r="C28" s="87">
        <f t="shared" ref="C28:O28" si="2">C5*0.9</f>
        <v>0.9</v>
      </c>
      <c r="D28" s="87">
        <f t="shared" si="2"/>
        <v>0.9</v>
      </c>
      <c r="E28" s="87">
        <f t="shared" si="2"/>
        <v>0.9</v>
      </c>
      <c r="F28" s="87">
        <f t="shared" si="2"/>
        <v>0.9</v>
      </c>
      <c r="G28" s="87">
        <f t="shared" si="2"/>
        <v>0.9</v>
      </c>
      <c r="H28" s="87">
        <f t="shared" si="2"/>
        <v>0.65700000000000003</v>
      </c>
      <c r="I28" s="87">
        <f t="shared" si="2"/>
        <v>0.65700000000000003</v>
      </c>
      <c r="J28" s="87">
        <f t="shared" si="2"/>
        <v>0.65700000000000003</v>
      </c>
      <c r="K28" s="87">
        <f t="shared" si="2"/>
        <v>0.65700000000000003</v>
      </c>
      <c r="L28" s="87">
        <f t="shared" si="2"/>
        <v>0.9</v>
      </c>
      <c r="M28" s="87">
        <f t="shared" si="2"/>
        <v>0.9</v>
      </c>
      <c r="N28" s="87">
        <f t="shared" si="2"/>
        <v>0.9</v>
      </c>
      <c r="O28" s="87">
        <f t="shared" si="2"/>
        <v>0.9</v>
      </c>
    </row>
    <row r="29" spans="1:15" x14ac:dyDescent="0.25">
      <c r="B29" s="68" t="s">
        <v>177</v>
      </c>
      <c r="C29" s="87">
        <f t="shared" ref="C29:O29" si="3">C6*0.9</f>
        <v>0.9</v>
      </c>
      <c r="D29" s="87">
        <f t="shared" si="3"/>
        <v>0.9</v>
      </c>
      <c r="E29" s="87">
        <f t="shared" si="3"/>
        <v>0.9</v>
      </c>
      <c r="F29" s="87">
        <f t="shared" si="3"/>
        <v>0.9</v>
      </c>
      <c r="G29" s="87">
        <f t="shared" si="3"/>
        <v>0.9</v>
      </c>
      <c r="H29" s="87">
        <f t="shared" si="3"/>
        <v>0.65700000000000003</v>
      </c>
      <c r="I29" s="87">
        <f t="shared" si="3"/>
        <v>0.65700000000000003</v>
      </c>
      <c r="J29" s="87">
        <f t="shared" si="3"/>
        <v>0.65700000000000003</v>
      </c>
      <c r="K29" s="87">
        <f t="shared" si="3"/>
        <v>0.65700000000000003</v>
      </c>
      <c r="L29" s="87">
        <f t="shared" si="3"/>
        <v>0.9</v>
      </c>
      <c r="M29" s="87">
        <f t="shared" si="3"/>
        <v>0.9</v>
      </c>
      <c r="N29" s="87">
        <f t="shared" si="3"/>
        <v>0.9</v>
      </c>
      <c r="O29" s="87">
        <f t="shared" si="3"/>
        <v>0.9</v>
      </c>
    </row>
    <row r="30" spans="1:15" x14ac:dyDescent="0.25">
      <c r="B30" s="68" t="s">
        <v>178</v>
      </c>
      <c r="C30" s="87">
        <f t="shared" ref="C30:O30" si="4">C7*0.9</f>
        <v>0.9</v>
      </c>
      <c r="D30" s="87">
        <f t="shared" si="4"/>
        <v>0.9</v>
      </c>
      <c r="E30" s="87">
        <f t="shared" si="4"/>
        <v>0.9</v>
      </c>
      <c r="F30" s="87">
        <f t="shared" si="4"/>
        <v>0.9</v>
      </c>
      <c r="G30" s="87">
        <f t="shared" si="4"/>
        <v>0.9</v>
      </c>
      <c r="H30" s="87">
        <f t="shared" si="4"/>
        <v>0.65700000000000003</v>
      </c>
      <c r="I30" s="87">
        <f t="shared" si="4"/>
        <v>0.65700000000000003</v>
      </c>
      <c r="J30" s="87">
        <f t="shared" si="4"/>
        <v>0.65700000000000003</v>
      </c>
      <c r="K30" s="87">
        <f t="shared" si="4"/>
        <v>0.65700000000000003</v>
      </c>
      <c r="L30" s="87">
        <f t="shared" si="4"/>
        <v>0.9</v>
      </c>
      <c r="M30" s="87">
        <f t="shared" si="4"/>
        <v>0.9</v>
      </c>
      <c r="N30" s="87">
        <f t="shared" si="4"/>
        <v>0.9</v>
      </c>
      <c r="O30" s="87">
        <f t="shared" si="4"/>
        <v>0.9</v>
      </c>
    </row>
    <row r="31" spans="1:15" x14ac:dyDescent="0.25">
      <c r="B31" s="72" t="s">
        <v>179</v>
      </c>
      <c r="C31" s="87">
        <f t="shared" ref="C31:O31" si="5">C8*0.9</f>
        <v>0.9</v>
      </c>
      <c r="D31" s="87">
        <f t="shared" si="5"/>
        <v>0.9</v>
      </c>
      <c r="E31" s="87">
        <f t="shared" si="5"/>
        <v>0.9</v>
      </c>
      <c r="F31" s="87">
        <f t="shared" si="5"/>
        <v>0.9</v>
      </c>
      <c r="G31" s="87">
        <f t="shared" si="5"/>
        <v>0.9</v>
      </c>
      <c r="H31" s="87">
        <f t="shared" si="5"/>
        <v>0.9</v>
      </c>
      <c r="I31" s="87">
        <f t="shared" si="5"/>
        <v>0.9</v>
      </c>
      <c r="J31" s="87">
        <f t="shared" si="5"/>
        <v>0.9</v>
      </c>
      <c r="K31" s="87">
        <f t="shared" si="5"/>
        <v>0.9</v>
      </c>
      <c r="L31" s="87">
        <f t="shared" si="5"/>
        <v>0.29700000000000004</v>
      </c>
      <c r="M31" s="87">
        <f t="shared" si="5"/>
        <v>0.29700000000000004</v>
      </c>
      <c r="N31" s="87">
        <f t="shared" si="5"/>
        <v>0.29700000000000004</v>
      </c>
      <c r="O31" s="87">
        <f t="shared" si="5"/>
        <v>0.29700000000000004</v>
      </c>
    </row>
    <row r="32" spans="1:15" x14ac:dyDescent="0.25">
      <c r="B32" s="72" t="s">
        <v>180</v>
      </c>
      <c r="C32" s="87">
        <f t="shared" ref="C32:O32" si="6">C9*0.9</f>
        <v>0.9</v>
      </c>
      <c r="D32" s="87">
        <f t="shared" si="6"/>
        <v>0.9</v>
      </c>
      <c r="E32" s="87">
        <f t="shared" si="6"/>
        <v>0.9</v>
      </c>
      <c r="F32" s="87">
        <f t="shared" si="6"/>
        <v>0.9</v>
      </c>
      <c r="G32" s="87">
        <f t="shared" si="6"/>
        <v>0.9</v>
      </c>
      <c r="H32" s="87">
        <f t="shared" si="6"/>
        <v>0.9</v>
      </c>
      <c r="I32" s="87">
        <f t="shared" si="6"/>
        <v>0.9</v>
      </c>
      <c r="J32" s="87">
        <f t="shared" si="6"/>
        <v>0.9</v>
      </c>
      <c r="K32" s="87">
        <f t="shared" si="6"/>
        <v>0.9</v>
      </c>
      <c r="L32" s="87">
        <f t="shared" si="6"/>
        <v>0.29700000000000004</v>
      </c>
      <c r="M32" s="87">
        <f t="shared" si="6"/>
        <v>0.29700000000000004</v>
      </c>
      <c r="N32" s="87">
        <f t="shared" si="6"/>
        <v>0.29700000000000004</v>
      </c>
      <c r="O32" s="87">
        <f t="shared" si="6"/>
        <v>0.29700000000000004</v>
      </c>
    </row>
    <row r="33" spans="1:15" x14ac:dyDescent="0.25">
      <c r="B33" s="68" t="s">
        <v>181</v>
      </c>
      <c r="C33" s="87">
        <f t="shared" ref="C33:O33" si="7">C10*0.9</f>
        <v>0.9</v>
      </c>
      <c r="D33" s="87">
        <f t="shared" si="7"/>
        <v>0.9</v>
      </c>
      <c r="E33" s="87">
        <f t="shared" si="7"/>
        <v>0.9</v>
      </c>
      <c r="F33" s="87">
        <f t="shared" si="7"/>
        <v>0.9</v>
      </c>
      <c r="G33" s="87">
        <f t="shared" si="7"/>
        <v>0.9</v>
      </c>
      <c r="H33" s="87">
        <f t="shared" si="7"/>
        <v>0.9</v>
      </c>
      <c r="I33" s="87">
        <f t="shared" si="7"/>
        <v>0.9</v>
      </c>
      <c r="J33" s="87">
        <f t="shared" si="7"/>
        <v>0.9</v>
      </c>
      <c r="K33" s="87">
        <f t="shared" si="7"/>
        <v>0.9</v>
      </c>
      <c r="L33" s="87">
        <f t="shared" si="7"/>
        <v>0.747</v>
      </c>
      <c r="M33" s="87">
        <f t="shared" si="7"/>
        <v>0.747</v>
      </c>
      <c r="N33" s="87">
        <f t="shared" si="7"/>
        <v>0.747</v>
      </c>
      <c r="O33" s="87">
        <f t="shared" si="7"/>
        <v>0.747</v>
      </c>
    </row>
    <row r="34" spans="1:15" x14ac:dyDescent="0.25">
      <c r="B34" s="72" t="s">
        <v>184</v>
      </c>
      <c r="C34" s="87">
        <f t="shared" ref="C34:O34" si="8">C11*0.9</f>
        <v>0.9</v>
      </c>
      <c r="D34" s="87">
        <f t="shared" si="8"/>
        <v>0.9</v>
      </c>
      <c r="E34" s="87">
        <f t="shared" si="8"/>
        <v>0.621</v>
      </c>
      <c r="F34" s="87">
        <f t="shared" si="8"/>
        <v>0.621</v>
      </c>
      <c r="G34" s="87">
        <f t="shared" si="8"/>
        <v>0.9</v>
      </c>
      <c r="H34" s="87">
        <f t="shared" si="8"/>
        <v>0.9</v>
      </c>
      <c r="I34" s="87">
        <f t="shared" si="8"/>
        <v>0.9</v>
      </c>
      <c r="J34" s="87">
        <f t="shared" si="8"/>
        <v>0.9</v>
      </c>
      <c r="K34" s="87">
        <f t="shared" si="8"/>
        <v>0.9</v>
      </c>
      <c r="L34" s="87">
        <f t="shared" si="8"/>
        <v>0.9</v>
      </c>
      <c r="M34" s="87">
        <f t="shared" si="8"/>
        <v>0.9</v>
      </c>
      <c r="N34" s="87">
        <f t="shared" si="8"/>
        <v>0.9</v>
      </c>
      <c r="O34" s="87">
        <f t="shared" si="8"/>
        <v>0.9</v>
      </c>
    </row>
    <row r="35" spans="1:15" x14ac:dyDescent="0.25">
      <c r="B35" s="68" t="s">
        <v>185</v>
      </c>
      <c r="C35" s="87">
        <f t="shared" ref="C35:O35" si="9">C12*0.9</f>
        <v>0.747</v>
      </c>
      <c r="D35" s="87">
        <f t="shared" si="9"/>
        <v>0.747</v>
      </c>
      <c r="E35" s="87">
        <f t="shared" si="9"/>
        <v>0.747</v>
      </c>
      <c r="F35" s="87">
        <f t="shared" si="9"/>
        <v>0.747</v>
      </c>
      <c r="G35" s="87">
        <f t="shared" si="9"/>
        <v>0.747</v>
      </c>
      <c r="H35" s="87">
        <f t="shared" si="9"/>
        <v>0.747</v>
      </c>
      <c r="I35" s="87">
        <f t="shared" si="9"/>
        <v>0.747</v>
      </c>
      <c r="J35" s="87">
        <f t="shared" si="9"/>
        <v>0.747</v>
      </c>
      <c r="K35" s="87">
        <f t="shared" si="9"/>
        <v>0.747</v>
      </c>
      <c r="L35" s="87">
        <f t="shared" si="9"/>
        <v>0.747</v>
      </c>
      <c r="M35" s="87">
        <f t="shared" si="9"/>
        <v>0.747</v>
      </c>
      <c r="N35" s="87">
        <f t="shared" si="9"/>
        <v>0.747</v>
      </c>
      <c r="O35" s="87">
        <f t="shared" si="9"/>
        <v>0.747</v>
      </c>
    </row>
    <row r="36" spans="1:15" x14ac:dyDescent="0.25">
      <c r="B36" s="68" t="s">
        <v>188</v>
      </c>
      <c r="C36" s="87">
        <f t="shared" ref="C36:O36" si="10">C13*0.9</f>
        <v>0.9</v>
      </c>
      <c r="D36" s="87">
        <f t="shared" si="10"/>
        <v>0.9</v>
      </c>
      <c r="E36" s="87">
        <f t="shared" si="10"/>
        <v>0.621</v>
      </c>
      <c r="F36" s="87">
        <f t="shared" si="10"/>
        <v>0.621</v>
      </c>
      <c r="G36" s="87">
        <f t="shared" si="10"/>
        <v>0.621</v>
      </c>
      <c r="H36" s="87">
        <f t="shared" si="10"/>
        <v>0.9</v>
      </c>
      <c r="I36" s="87">
        <f t="shared" si="10"/>
        <v>0.9</v>
      </c>
      <c r="J36" s="87">
        <f t="shared" si="10"/>
        <v>0.9</v>
      </c>
      <c r="K36" s="87">
        <f t="shared" si="10"/>
        <v>0.9</v>
      </c>
      <c r="L36" s="87">
        <f t="shared" si="10"/>
        <v>0.9</v>
      </c>
      <c r="M36" s="87">
        <f t="shared" si="10"/>
        <v>0.9</v>
      </c>
      <c r="N36" s="87">
        <f t="shared" si="10"/>
        <v>0.9</v>
      </c>
      <c r="O36" s="87">
        <f t="shared" si="10"/>
        <v>0.9</v>
      </c>
    </row>
    <row r="37" spans="1:15" x14ac:dyDescent="0.25">
      <c r="B37" s="68" t="s">
        <v>189</v>
      </c>
      <c r="C37" s="87">
        <f t="shared" ref="C37:O37" si="11">C14*0.9</f>
        <v>0.9</v>
      </c>
      <c r="D37" s="87">
        <f t="shared" si="11"/>
        <v>0.9</v>
      </c>
      <c r="E37" s="87">
        <f t="shared" si="11"/>
        <v>0.9</v>
      </c>
      <c r="F37" s="87">
        <f t="shared" si="11"/>
        <v>0.9</v>
      </c>
      <c r="G37" s="87">
        <f t="shared" si="11"/>
        <v>0.9</v>
      </c>
      <c r="H37" s="87">
        <f t="shared" si="11"/>
        <v>0.9</v>
      </c>
      <c r="I37" s="87">
        <f t="shared" si="11"/>
        <v>0.9</v>
      </c>
      <c r="J37" s="87">
        <f t="shared" si="11"/>
        <v>0.9</v>
      </c>
      <c r="K37" s="87">
        <f t="shared" si="11"/>
        <v>0.9</v>
      </c>
      <c r="L37" s="87">
        <f t="shared" si="11"/>
        <v>0.29700000000000004</v>
      </c>
      <c r="M37" s="87">
        <f t="shared" si="11"/>
        <v>0.29700000000000004</v>
      </c>
      <c r="N37" s="87">
        <f t="shared" si="11"/>
        <v>0.29700000000000004</v>
      </c>
      <c r="O37" s="87">
        <f t="shared" si="11"/>
        <v>0.29700000000000004</v>
      </c>
    </row>
    <row r="38" spans="1:15" x14ac:dyDescent="0.25">
      <c r="B38" s="72" t="s">
        <v>192</v>
      </c>
      <c r="C38" s="87">
        <f t="shared" ref="C38:O38" si="12">C15*0.9</f>
        <v>0.9</v>
      </c>
      <c r="D38" s="87">
        <f t="shared" si="12"/>
        <v>0.9</v>
      </c>
      <c r="E38" s="87">
        <f t="shared" si="12"/>
        <v>0.9</v>
      </c>
      <c r="F38" s="87">
        <f t="shared" si="12"/>
        <v>0.9</v>
      </c>
      <c r="G38" s="87">
        <f t="shared" si="12"/>
        <v>0.9</v>
      </c>
      <c r="H38" s="87">
        <f t="shared" si="12"/>
        <v>0.9</v>
      </c>
      <c r="I38" s="87">
        <f t="shared" si="12"/>
        <v>0.9</v>
      </c>
      <c r="J38" s="87">
        <f t="shared" si="12"/>
        <v>0.9</v>
      </c>
      <c r="K38" s="87">
        <f t="shared" si="12"/>
        <v>0.9</v>
      </c>
      <c r="L38" s="87">
        <f t="shared" si="12"/>
        <v>0.29700000000000004</v>
      </c>
      <c r="M38" s="87">
        <f t="shared" si="12"/>
        <v>0.29700000000000004</v>
      </c>
      <c r="N38" s="87">
        <f t="shared" si="12"/>
        <v>0.29700000000000004</v>
      </c>
      <c r="O38" s="87">
        <f t="shared" si="12"/>
        <v>0.29700000000000004</v>
      </c>
    </row>
    <row r="40" spans="1:15" ht="13" customHeight="1" x14ac:dyDescent="0.3">
      <c r="A40" s="54" t="s">
        <v>325</v>
      </c>
      <c r="B40" s="68"/>
    </row>
    <row r="41" spans="1:15" x14ac:dyDescent="0.25">
      <c r="B41" s="72" t="s">
        <v>172</v>
      </c>
      <c r="C41" s="87">
        <f t="shared" ref="C41:O41" si="13">C18*0.9</f>
        <v>0.9</v>
      </c>
      <c r="D41" s="87">
        <f t="shared" si="13"/>
        <v>0.9</v>
      </c>
      <c r="E41" s="87">
        <f t="shared" si="13"/>
        <v>0.87839999999999996</v>
      </c>
      <c r="F41" s="87">
        <f t="shared" si="13"/>
        <v>0.87839999999999996</v>
      </c>
      <c r="G41" s="87">
        <f t="shared" si="13"/>
        <v>0.87839999999999996</v>
      </c>
      <c r="H41" s="87">
        <f t="shared" si="13"/>
        <v>0.87839999999999996</v>
      </c>
      <c r="I41" s="87">
        <f t="shared" si="13"/>
        <v>0.87839999999999996</v>
      </c>
      <c r="J41" s="87">
        <f t="shared" si="13"/>
        <v>0.87839999999999996</v>
      </c>
      <c r="K41" s="87">
        <f t="shared" si="13"/>
        <v>0.87839999999999996</v>
      </c>
      <c r="L41" s="87">
        <f t="shared" si="13"/>
        <v>0.87839999999999996</v>
      </c>
      <c r="M41" s="87">
        <f t="shared" si="13"/>
        <v>0.87839999999999996</v>
      </c>
      <c r="N41" s="87">
        <f t="shared" si="13"/>
        <v>0.87839999999999996</v>
      </c>
      <c r="O41" s="87">
        <f t="shared" si="13"/>
        <v>0.87839999999999996</v>
      </c>
    </row>
    <row r="42" spans="1:15" x14ac:dyDescent="0.25">
      <c r="B42" s="72" t="s">
        <v>173</v>
      </c>
      <c r="C42" s="87">
        <f t="shared" ref="C42:O42" si="14">C19*0.9</f>
        <v>0.9</v>
      </c>
      <c r="D42" s="87">
        <f t="shared" si="14"/>
        <v>0.9</v>
      </c>
      <c r="E42" s="87">
        <f t="shared" si="14"/>
        <v>0.87839999999999996</v>
      </c>
      <c r="F42" s="87">
        <f t="shared" si="14"/>
        <v>0.87839999999999996</v>
      </c>
      <c r="G42" s="87">
        <f t="shared" si="14"/>
        <v>0.87839999999999996</v>
      </c>
      <c r="H42" s="87">
        <f t="shared" si="14"/>
        <v>0.87839999999999996</v>
      </c>
      <c r="I42" s="87">
        <f t="shared" si="14"/>
        <v>0.87839999999999996</v>
      </c>
      <c r="J42" s="87">
        <f t="shared" si="14"/>
        <v>0.87839999999999996</v>
      </c>
      <c r="K42" s="87">
        <f t="shared" si="14"/>
        <v>0.87839999999999996</v>
      </c>
      <c r="L42" s="87">
        <f t="shared" si="14"/>
        <v>0.87839999999999996</v>
      </c>
      <c r="M42" s="87">
        <f t="shared" si="14"/>
        <v>0.87839999999999996</v>
      </c>
      <c r="N42" s="87">
        <f t="shared" si="14"/>
        <v>0.87839999999999996</v>
      </c>
      <c r="O42" s="87">
        <f t="shared" si="14"/>
        <v>0.87839999999999996</v>
      </c>
    </row>
    <row r="43" spans="1:15" x14ac:dyDescent="0.25">
      <c r="B43" s="72" t="s">
        <v>174</v>
      </c>
      <c r="C43" s="87">
        <f t="shared" ref="C43:O43" si="15">C20*0.9</f>
        <v>0.9</v>
      </c>
      <c r="D43" s="87">
        <f t="shared" si="15"/>
        <v>0.9</v>
      </c>
      <c r="E43" s="87">
        <f t="shared" si="15"/>
        <v>0.87839999999999996</v>
      </c>
      <c r="F43" s="87">
        <f t="shared" si="15"/>
        <v>0.87839999999999996</v>
      </c>
      <c r="G43" s="87">
        <f t="shared" si="15"/>
        <v>0.87839999999999996</v>
      </c>
      <c r="H43" s="87">
        <f t="shared" si="15"/>
        <v>0.87839999999999996</v>
      </c>
      <c r="I43" s="87">
        <f t="shared" si="15"/>
        <v>0.87839999999999996</v>
      </c>
      <c r="J43" s="87">
        <f t="shared" si="15"/>
        <v>0.87839999999999996</v>
      </c>
      <c r="K43" s="87">
        <f t="shared" si="15"/>
        <v>0.87839999999999996</v>
      </c>
      <c r="L43" s="87">
        <f t="shared" si="15"/>
        <v>0.87839999999999996</v>
      </c>
      <c r="M43" s="87">
        <f t="shared" si="15"/>
        <v>0.87839999999999996</v>
      </c>
      <c r="N43" s="87">
        <f t="shared" si="15"/>
        <v>0.87839999999999996</v>
      </c>
      <c r="O43" s="87">
        <f t="shared" si="15"/>
        <v>0.87839999999999996</v>
      </c>
    </row>
    <row r="44" spans="1:15" x14ac:dyDescent="0.25">
      <c r="B44" s="72" t="s">
        <v>182</v>
      </c>
      <c r="C44" s="87">
        <f t="shared" ref="C44:O44" si="16">C21*0.9</f>
        <v>0.9</v>
      </c>
      <c r="D44" s="87">
        <f t="shared" si="16"/>
        <v>0.9</v>
      </c>
      <c r="E44" s="87">
        <f t="shared" si="16"/>
        <v>0.81</v>
      </c>
      <c r="F44" s="87">
        <f t="shared" si="16"/>
        <v>0.81</v>
      </c>
      <c r="G44" s="87">
        <f t="shared" si="16"/>
        <v>0.81</v>
      </c>
      <c r="H44" s="87">
        <f t="shared" si="16"/>
        <v>0.81</v>
      </c>
      <c r="I44" s="87">
        <f t="shared" si="16"/>
        <v>0.81</v>
      </c>
      <c r="J44" s="87">
        <f t="shared" si="16"/>
        <v>0.81</v>
      </c>
      <c r="K44" s="87">
        <f t="shared" si="16"/>
        <v>0.81</v>
      </c>
      <c r="L44" s="87">
        <f t="shared" si="16"/>
        <v>0.81</v>
      </c>
      <c r="M44" s="87">
        <f t="shared" si="16"/>
        <v>0.81</v>
      </c>
      <c r="N44" s="87">
        <f t="shared" si="16"/>
        <v>0.81</v>
      </c>
      <c r="O44" s="87">
        <f t="shared" si="16"/>
        <v>0.81</v>
      </c>
    </row>
    <row r="46" spans="1:15" s="88" customFormat="1" ht="13" customHeight="1" x14ac:dyDescent="0.3">
      <c r="A46" s="88" t="s">
        <v>239</v>
      </c>
    </row>
    <row r="47" spans="1:15" ht="26" customHeight="1" x14ac:dyDescent="0.3">
      <c r="A47" s="54"/>
      <c r="B47" s="54"/>
      <c r="C47" s="59" t="s">
        <v>67</v>
      </c>
      <c r="D47" s="59" t="s">
        <v>77</v>
      </c>
      <c r="E47" s="59" t="s">
        <v>78</v>
      </c>
      <c r="F47" s="59" t="s">
        <v>79</v>
      </c>
      <c r="G47" s="59" t="s">
        <v>80</v>
      </c>
      <c r="H47" s="59" t="s">
        <v>58</v>
      </c>
      <c r="I47" s="59" t="s">
        <v>59</v>
      </c>
      <c r="J47" s="59" t="s">
        <v>60</v>
      </c>
      <c r="K47" s="59" t="s">
        <v>61</v>
      </c>
      <c r="L47" s="59" t="s">
        <v>112</v>
      </c>
      <c r="M47" s="59" t="s">
        <v>113</v>
      </c>
      <c r="N47" s="59" t="s">
        <v>114</v>
      </c>
      <c r="O47" s="59" t="s">
        <v>115</v>
      </c>
    </row>
    <row r="48" spans="1:15" ht="13" customHeight="1" x14ac:dyDescent="0.3">
      <c r="A48" s="54" t="s">
        <v>326</v>
      </c>
    </row>
    <row r="49" spans="1:15" x14ac:dyDescent="0.25">
      <c r="B49" s="68" t="s">
        <v>170</v>
      </c>
      <c r="C49" s="87">
        <f t="shared" ref="C49:O49" si="17">C3*1.05</f>
        <v>0.55650000000000011</v>
      </c>
      <c r="D49" s="87">
        <f t="shared" si="17"/>
        <v>0.55650000000000011</v>
      </c>
      <c r="E49" s="87">
        <f t="shared" si="17"/>
        <v>1.05</v>
      </c>
      <c r="F49" s="87">
        <f t="shared" si="17"/>
        <v>1.05</v>
      </c>
      <c r="G49" s="87">
        <f t="shared" si="17"/>
        <v>1.05</v>
      </c>
      <c r="H49" s="87">
        <f t="shared" si="17"/>
        <v>1.05</v>
      </c>
      <c r="I49" s="87">
        <f t="shared" si="17"/>
        <v>1.05</v>
      </c>
      <c r="J49" s="87">
        <f t="shared" si="17"/>
        <v>1.05</v>
      </c>
      <c r="K49" s="87">
        <f t="shared" si="17"/>
        <v>1.05</v>
      </c>
      <c r="L49" s="87">
        <f t="shared" si="17"/>
        <v>1.05</v>
      </c>
      <c r="M49" s="87">
        <f t="shared" si="17"/>
        <v>1.05</v>
      </c>
      <c r="N49" s="87">
        <f t="shared" si="17"/>
        <v>1.05</v>
      </c>
      <c r="O49" s="87">
        <f t="shared" si="17"/>
        <v>1.05</v>
      </c>
    </row>
    <row r="50" spans="1:15" x14ac:dyDescent="0.25">
      <c r="B50" s="68" t="s">
        <v>175</v>
      </c>
      <c r="C50" s="87">
        <f t="shared" ref="C50:O50" si="18">C4*1.05</f>
        <v>1.05</v>
      </c>
      <c r="D50" s="87">
        <f t="shared" si="18"/>
        <v>1.05</v>
      </c>
      <c r="E50" s="87">
        <f t="shared" si="18"/>
        <v>1.05</v>
      </c>
      <c r="F50" s="87">
        <f t="shared" si="18"/>
        <v>1.05</v>
      </c>
      <c r="G50" s="87">
        <f t="shared" si="18"/>
        <v>1.05</v>
      </c>
      <c r="H50" s="87">
        <f t="shared" si="18"/>
        <v>0.76649999999999996</v>
      </c>
      <c r="I50" s="87">
        <f t="shared" si="18"/>
        <v>0.76649999999999996</v>
      </c>
      <c r="J50" s="87">
        <f t="shared" si="18"/>
        <v>0.76649999999999996</v>
      </c>
      <c r="K50" s="87">
        <f t="shared" si="18"/>
        <v>0.76649999999999996</v>
      </c>
      <c r="L50" s="87">
        <f t="shared" si="18"/>
        <v>1.05</v>
      </c>
      <c r="M50" s="87">
        <f t="shared" si="18"/>
        <v>1.05</v>
      </c>
      <c r="N50" s="87">
        <f t="shared" si="18"/>
        <v>1.05</v>
      </c>
      <c r="O50" s="87">
        <f t="shared" si="18"/>
        <v>1.05</v>
      </c>
    </row>
    <row r="51" spans="1:15" x14ac:dyDescent="0.25">
      <c r="B51" s="68" t="s">
        <v>176</v>
      </c>
      <c r="C51" s="87">
        <f t="shared" ref="C51:O51" si="19">C5*1.05</f>
        <v>1.05</v>
      </c>
      <c r="D51" s="87">
        <f t="shared" si="19"/>
        <v>1.05</v>
      </c>
      <c r="E51" s="87">
        <f t="shared" si="19"/>
        <v>1.05</v>
      </c>
      <c r="F51" s="87">
        <f t="shared" si="19"/>
        <v>1.05</v>
      </c>
      <c r="G51" s="87">
        <f t="shared" si="19"/>
        <v>1.05</v>
      </c>
      <c r="H51" s="87">
        <f t="shared" si="19"/>
        <v>0.76649999999999996</v>
      </c>
      <c r="I51" s="87">
        <f t="shared" si="19"/>
        <v>0.76649999999999996</v>
      </c>
      <c r="J51" s="87">
        <f t="shared" si="19"/>
        <v>0.76649999999999996</v>
      </c>
      <c r="K51" s="87">
        <f t="shared" si="19"/>
        <v>0.76649999999999996</v>
      </c>
      <c r="L51" s="87">
        <f t="shared" si="19"/>
        <v>1.05</v>
      </c>
      <c r="M51" s="87">
        <f t="shared" si="19"/>
        <v>1.05</v>
      </c>
      <c r="N51" s="87">
        <f t="shared" si="19"/>
        <v>1.05</v>
      </c>
      <c r="O51" s="87">
        <f t="shared" si="19"/>
        <v>1.05</v>
      </c>
    </row>
    <row r="52" spans="1:15" x14ac:dyDescent="0.25">
      <c r="B52" s="68" t="s">
        <v>177</v>
      </c>
      <c r="C52" s="87">
        <f t="shared" ref="C52:O52" si="20">C6*1.05</f>
        <v>1.05</v>
      </c>
      <c r="D52" s="87">
        <f t="shared" si="20"/>
        <v>1.05</v>
      </c>
      <c r="E52" s="87">
        <f t="shared" si="20"/>
        <v>1.05</v>
      </c>
      <c r="F52" s="87">
        <f t="shared" si="20"/>
        <v>1.05</v>
      </c>
      <c r="G52" s="87">
        <f t="shared" si="20"/>
        <v>1.05</v>
      </c>
      <c r="H52" s="87">
        <f t="shared" si="20"/>
        <v>0.76649999999999996</v>
      </c>
      <c r="I52" s="87">
        <f t="shared" si="20"/>
        <v>0.76649999999999996</v>
      </c>
      <c r="J52" s="87">
        <f t="shared" si="20"/>
        <v>0.76649999999999996</v>
      </c>
      <c r="K52" s="87">
        <f t="shared" si="20"/>
        <v>0.76649999999999996</v>
      </c>
      <c r="L52" s="87">
        <f t="shared" si="20"/>
        <v>1.05</v>
      </c>
      <c r="M52" s="87">
        <f t="shared" si="20"/>
        <v>1.05</v>
      </c>
      <c r="N52" s="87">
        <f t="shared" si="20"/>
        <v>1.05</v>
      </c>
      <c r="O52" s="87">
        <f t="shared" si="20"/>
        <v>1.05</v>
      </c>
    </row>
    <row r="53" spans="1:15" x14ac:dyDescent="0.25">
      <c r="B53" s="68" t="s">
        <v>178</v>
      </c>
      <c r="C53" s="87">
        <f t="shared" ref="C53:O53" si="21">C7*1.05</f>
        <v>1.05</v>
      </c>
      <c r="D53" s="87">
        <f t="shared" si="21"/>
        <v>1.05</v>
      </c>
      <c r="E53" s="87">
        <f t="shared" si="21"/>
        <v>1.05</v>
      </c>
      <c r="F53" s="87">
        <f t="shared" si="21"/>
        <v>1.05</v>
      </c>
      <c r="G53" s="87">
        <f t="shared" si="21"/>
        <v>1.05</v>
      </c>
      <c r="H53" s="87">
        <f t="shared" si="21"/>
        <v>0.76649999999999996</v>
      </c>
      <c r="I53" s="87">
        <f t="shared" si="21"/>
        <v>0.76649999999999996</v>
      </c>
      <c r="J53" s="87">
        <f t="shared" si="21"/>
        <v>0.76649999999999996</v>
      </c>
      <c r="K53" s="87">
        <f t="shared" si="21"/>
        <v>0.76649999999999996</v>
      </c>
      <c r="L53" s="87">
        <f t="shared" si="21"/>
        <v>1.05</v>
      </c>
      <c r="M53" s="87">
        <f t="shared" si="21"/>
        <v>1.05</v>
      </c>
      <c r="N53" s="87">
        <f t="shared" si="21"/>
        <v>1.05</v>
      </c>
      <c r="O53" s="87">
        <f t="shared" si="21"/>
        <v>1.05</v>
      </c>
    </row>
    <row r="54" spans="1:15" x14ac:dyDescent="0.25">
      <c r="B54" s="72" t="s">
        <v>179</v>
      </c>
      <c r="C54" s="87">
        <f t="shared" ref="C54:O54" si="22">C8*1.05</f>
        <v>1.05</v>
      </c>
      <c r="D54" s="87">
        <f t="shared" si="22"/>
        <v>1.05</v>
      </c>
      <c r="E54" s="87">
        <f t="shared" si="22"/>
        <v>1.05</v>
      </c>
      <c r="F54" s="87">
        <f t="shared" si="22"/>
        <v>1.05</v>
      </c>
      <c r="G54" s="87">
        <f t="shared" si="22"/>
        <v>1.05</v>
      </c>
      <c r="H54" s="87">
        <f t="shared" si="22"/>
        <v>1.05</v>
      </c>
      <c r="I54" s="87">
        <f t="shared" si="22"/>
        <v>1.05</v>
      </c>
      <c r="J54" s="87">
        <f t="shared" si="22"/>
        <v>1.05</v>
      </c>
      <c r="K54" s="87">
        <f t="shared" si="22"/>
        <v>1.05</v>
      </c>
      <c r="L54" s="87">
        <f t="shared" si="22"/>
        <v>0.34650000000000003</v>
      </c>
      <c r="M54" s="87">
        <f t="shared" si="22"/>
        <v>0.34650000000000003</v>
      </c>
      <c r="N54" s="87">
        <f t="shared" si="22"/>
        <v>0.34650000000000003</v>
      </c>
      <c r="O54" s="87">
        <f t="shared" si="22"/>
        <v>0.34650000000000003</v>
      </c>
    </row>
    <row r="55" spans="1:15" x14ac:dyDescent="0.25">
      <c r="B55" s="72" t="s">
        <v>180</v>
      </c>
      <c r="C55" s="87">
        <f t="shared" ref="C55:O55" si="23">C9*1.05</f>
        <v>1.05</v>
      </c>
      <c r="D55" s="87">
        <f t="shared" si="23"/>
        <v>1.05</v>
      </c>
      <c r="E55" s="87">
        <f t="shared" si="23"/>
        <v>1.05</v>
      </c>
      <c r="F55" s="87">
        <f t="shared" si="23"/>
        <v>1.05</v>
      </c>
      <c r="G55" s="87">
        <f t="shared" si="23"/>
        <v>1.05</v>
      </c>
      <c r="H55" s="87">
        <f t="shared" si="23"/>
        <v>1.05</v>
      </c>
      <c r="I55" s="87">
        <f t="shared" si="23"/>
        <v>1.05</v>
      </c>
      <c r="J55" s="87">
        <f t="shared" si="23"/>
        <v>1.05</v>
      </c>
      <c r="K55" s="87">
        <f t="shared" si="23"/>
        <v>1.05</v>
      </c>
      <c r="L55" s="87">
        <f t="shared" si="23"/>
        <v>0.34650000000000003</v>
      </c>
      <c r="M55" s="87">
        <f t="shared" si="23"/>
        <v>0.34650000000000003</v>
      </c>
      <c r="N55" s="87">
        <f t="shared" si="23"/>
        <v>0.34650000000000003</v>
      </c>
      <c r="O55" s="87">
        <f t="shared" si="23"/>
        <v>0.34650000000000003</v>
      </c>
    </row>
    <row r="56" spans="1:15" x14ac:dyDescent="0.25">
      <c r="B56" s="68" t="s">
        <v>181</v>
      </c>
      <c r="C56" s="87">
        <f t="shared" ref="C56:O56" si="24">C10*1.05</f>
        <v>1.05</v>
      </c>
      <c r="D56" s="87">
        <f t="shared" si="24"/>
        <v>1.05</v>
      </c>
      <c r="E56" s="87">
        <f t="shared" si="24"/>
        <v>1.05</v>
      </c>
      <c r="F56" s="87">
        <f t="shared" si="24"/>
        <v>1.05</v>
      </c>
      <c r="G56" s="87">
        <f t="shared" si="24"/>
        <v>1.05</v>
      </c>
      <c r="H56" s="87">
        <f t="shared" si="24"/>
        <v>1.05</v>
      </c>
      <c r="I56" s="87">
        <f t="shared" si="24"/>
        <v>1.05</v>
      </c>
      <c r="J56" s="87">
        <f t="shared" si="24"/>
        <v>1.05</v>
      </c>
      <c r="K56" s="87">
        <f t="shared" si="24"/>
        <v>1.05</v>
      </c>
      <c r="L56" s="87">
        <f t="shared" si="24"/>
        <v>0.87149999999999994</v>
      </c>
      <c r="M56" s="87">
        <f t="shared" si="24"/>
        <v>0.87149999999999994</v>
      </c>
      <c r="N56" s="87">
        <f t="shared" si="24"/>
        <v>0.87149999999999994</v>
      </c>
      <c r="O56" s="87">
        <f t="shared" si="24"/>
        <v>0.87149999999999994</v>
      </c>
    </row>
    <row r="57" spans="1:15" x14ac:dyDescent="0.25">
      <c r="B57" s="72" t="s">
        <v>184</v>
      </c>
      <c r="C57" s="87">
        <f t="shared" ref="C57:O57" si="25">C11*1.05</f>
        <v>1.05</v>
      </c>
      <c r="D57" s="87">
        <f t="shared" si="25"/>
        <v>1.05</v>
      </c>
      <c r="E57" s="87">
        <f t="shared" si="25"/>
        <v>0.72449999999999992</v>
      </c>
      <c r="F57" s="87">
        <f t="shared" si="25"/>
        <v>0.72449999999999992</v>
      </c>
      <c r="G57" s="87">
        <f t="shared" si="25"/>
        <v>1.05</v>
      </c>
      <c r="H57" s="87">
        <f t="shared" si="25"/>
        <v>1.05</v>
      </c>
      <c r="I57" s="87">
        <f t="shared" si="25"/>
        <v>1.05</v>
      </c>
      <c r="J57" s="87">
        <f t="shared" si="25"/>
        <v>1.05</v>
      </c>
      <c r="K57" s="87">
        <f t="shared" si="25"/>
        <v>1.05</v>
      </c>
      <c r="L57" s="87">
        <f t="shared" si="25"/>
        <v>1.05</v>
      </c>
      <c r="M57" s="87">
        <f t="shared" si="25"/>
        <v>1.05</v>
      </c>
      <c r="N57" s="87">
        <f t="shared" si="25"/>
        <v>1.05</v>
      </c>
      <c r="O57" s="87">
        <f t="shared" si="25"/>
        <v>1.05</v>
      </c>
    </row>
    <row r="58" spans="1:15" x14ac:dyDescent="0.25">
      <c r="B58" s="68" t="s">
        <v>185</v>
      </c>
      <c r="C58" s="87">
        <f t="shared" ref="C58:O58" si="26">C12*1.05</f>
        <v>0.87149999999999994</v>
      </c>
      <c r="D58" s="87">
        <f t="shared" si="26"/>
        <v>0.87149999999999994</v>
      </c>
      <c r="E58" s="87">
        <f t="shared" si="26"/>
        <v>0.87149999999999994</v>
      </c>
      <c r="F58" s="87">
        <f t="shared" si="26"/>
        <v>0.87149999999999994</v>
      </c>
      <c r="G58" s="87">
        <f t="shared" si="26"/>
        <v>0.87149999999999994</v>
      </c>
      <c r="H58" s="87">
        <f t="shared" si="26"/>
        <v>0.87149999999999994</v>
      </c>
      <c r="I58" s="87">
        <f t="shared" si="26"/>
        <v>0.87149999999999994</v>
      </c>
      <c r="J58" s="87">
        <f t="shared" si="26"/>
        <v>0.87149999999999994</v>
      </c>
      <c r="K58" s="87">
        <f t="shared" si="26"/>
        <v>0.87149999999999994</v>
      </c>
      <c r="L58" s="87">
        <f t="shared" si="26"/>
        <v>0.87149999999999994</v>
      </c>
      <c r="M58" s="87">
        <f t="shared" si="26"/>
        <v>0.87149999999999994</v>
      </c>
      <c r="N58" s="87">
        <f t="shared" si="26"/>
        <v>0.87149999999999994</v>
      </c>
      <c r="O58" s="87">
        <f t="shared" si="26"/>
        <v>0.87149999999999994</v>
      </c>
    </row>
    <row r="59" spans="1:15" x14ac:dyDescent="0.25">
      <c r="B59" s="68" t="s">
        <v>188</v>
      </c>
      <c r="C59" s="87">
        <f t="shared" ref="C59:O59" si="27">C13*1.05</f>
        <v>1.05</v>
      </c>
      <c r="D59" s="87">
        <f t="shared" si="27"/>
        <v>1.05</v>
      </c>
      <c r="E59" s="87">
        <f t="shared" si="27"/>
        <v>0.72449999999999992</v>
      </c>
      <c r="F59" s="87">
        <f t="shared" si="27"/>
        <v>0.72449999999999992</v>
      </c>
      <c r="G59" s="87">
        <f t="shared" si="27"/>
        <v>0.72449999999999992</v>
      </c>
      <c r="H59" s="87">
        <f t="shared" si="27"/>
        <v>1.05</v>
      </c>
      <c r="I59" s="87">
        <f t="shared" si="27"/>
        <v>1.05</v>
      </c>
      <c r="J59" s="87">
        <f t="shared" si="27"/>
        <v>1.05</v>
      </c>
      <c r="K59" s="87">
        <f t="shared" si="27"/>
        <v>1.05</v>
      </c>
      <c r="L59" s="87">
        <f t="shared" si="27"/>
        <v>1.05</v>
      </c>
      <c r="M59" s="87">
        <f t="shared" si="27"/>
        <v>1.05</v>
      </c>
      <c r="N59" s="87">
        <f t="shared" si="27"/>
        <v>1.05</v>
      </c>
      <c r="O59" s="87">
        <f t="shared" si="27"/>
        <v>1.05</v>
      </c>
    </row>
    <row r="60" spans="1:15" x14ac:dyDescent="0.25">
      <c r="B60" s="68" t="s">
        <v>189</v>
      </c>
      <c r="C60" s="87">
        <f t="shared" ref="C60:O60" si="28">C14*1.05</f>
        <v>1.05</v>
      </c>
      <c r="D60" s="87">
        <f t="shared" si="28"/>
        <v>1.05</v>
      </c>
      <c r="E60" s="87">
        <f t="shared" si="28"/>
        <v>1.05</v>
      </c>
      <c r="F60" s="87">
        <f t="shared" si="28"/>
        <v>1.05</v>
      </c>
      <c r="G60" s="87">
        <f t="shared" si="28"/>
        <v>1.05</v>
      </c>
      <c r="H60" s="87">
        <f t="shared" si="28"/>
        <v>1.05</v>
      </c>
      <c r="I60" s="87">
        <f t="shared" si="28"/>
        <v>1.05</v>
      </c>
      <c r="J60" s="87">
        <f t="shared" si="28"/>
        <v>1.05</v>
      </c>
      <c r="K60" s="87">
        <f t="shared" si="28"/>
        <v>1.05</v>
      </c>
      <c r="L60" s="87">
        <f t="shared" si="28"/>
        <v>0.34650000000000003</v>
      </c>
      <c r="M60" s="87">
        <f t="shared" si="28"/>
        <v>0.34650000000000003</v>
      </c>
      <c r="N60" s="87">
        <f t="shared" si="28"/>
        <v>0.34650000000000003</v>
      </c>
      <c r="O60" s="87">
        <f t="shared" si="28"/>
        <v>0.34650000000000003</v>
      </c>
    </row>
    <row r="61" spans="1:15" x14ac:dyDescent="0.25">
      <c r="B61" s="72" t="s">
        <v>192</v>
      </c>
      <c r="C61" s="87">
        <f t="shared" ref="C61:O61" si="29">C15*1.05</f>
        <v>1.05</v>
      </c>
      <c r="D61" s="87">
        <f t="shared" si="29"/>
        <v>1.05</v>
      </c>
      <c r="E61" s="87">
        <f t="shared" si="29"/>
        <v>1.05</v>
      </c>
      <c r="F61" s="87">
        <f t="shared" si="29"/>
        <v>1.05</v>
      </c>
      <c r="G61" s="87">
        <f t="shared" si="29"/>
        <v>1.05</v>
      </c>
      <c r="H61" s="87">
        <f t="shared" si="29"/>
        <v>1.05</v>
      </c>
      <c r="I61" s="87">
        <f t="shared" si="29"/>
        <v>1.05</v>
      </c>
      <c r="J61" s="87">
        <f t="shared" si="29"/>
        <v>1.05</v>
      </c>
      <c r="K61" s="87">
        <f t="shared" si="29"/>
        <v>1.05</v>
      </c>
      <c r="L61" s="87">
        <f t="shared" si="29"/>
        <v>0.34650000000000003</v>
      </c>
      <c r="M61" s="87">
        <f t="shared" si="29"/>
        <v>0.34650000000000003</v>
      </c>
      <c r="N61" s="87">
        <f t="shared" si="29"/>
        <v>0.34650000000000003</v>
      </c>
      <c r="O61" s="87">
        <f t="shared" si="29"/>
        <v>0.34650000000000003</v>
      </c>
    </row>
    <row r="63" spans="1:15" ht="13" customHeight="1" x14ac:dyDescent="0.3">
      <c r="A63" s="54" t="s">
        <v>327</v>
      </c>
      <c r="B63" s="68"/>
    </row>
    <row r="64" spans="1:15" x14ac:dyDescent="0.25">
      <c r="B64" s="72" t="s">
        <v>172</v>
      </c>
      <c r="C64" s="87">
        <f t="shared" ref="C64:O64" si="30">C18*1.05</f>
        <v>1.05</v>
      </c>
      <c r="D64" s="87">
        <f t="shared" si="30"/>
        <v>1.05</v>
      </c>
      <c r="E64" s="87">
        <f t="shared" si="30"/>
        <v>1.0247999999999999</v>
      </c>
      <c r="F64" s="87">
        <f t="shared" si="30"/>
        <v>1.0247999999999999</v>
      </c>
      <c r="G64" s="87">
        <f t="shared" si="30"/>
        <v>1.0247999999999999</v>
      </c>
      <c r="H64" s="87">
        <f t="shared" si="30"/>
        <v>1.0247999999999999</v>
      </c>
      <c r="I64" s="87">
        <f t="shared" si="30"/>
        <v>1.0247999999999999</v>
      </c>
      <c r="J64" s="87">
        <f t="shared" si="30"/>
        <v>1.0247999999999999</v>
      </c>
      <c r="K64" s="87">
        <f t="shared" si="30"/>
        <v>1.0247999999999999</v>
      </c>
      <c r="L64" s="87">
        <f t="shared" si="30"/>
        <v>1.0247999999999999</v>
      </c>
      <c r="M64" s="87">
        <f t="shared" si="30"/>
        <v>1.0247999999999999</v>
      </c>
      <c r="N64" s="87">
        <f t="shared" si="30"/>
        <v>1.0247999999999999</v>
      </c>
      <c r="O64" s="87">
        <f t="shared" si="30"/>
        <v>1.0247999999999999</v>
      </c>
    </row>
    <row r="65" spans="2:15" x14ac:dyDescent="0.25">
      <c r="B65" s="72" t="s">
        <v>173</v>
      </c>
      <c r="C65" s="87">
        <f t="shared" ref="C65:O65" si="31">C19*1.05</f>
        <v>1.05</v>
      </c>
      <c r="D65" s="87">
        <f t="shared" si="31"/>
        <v>1.05</v>
      </c>
      <c r="E65" s="87">
        <f t="shared" si="31"/>
        <v>1.0247999999999999</v>
      </c>
      <c r="F65" s="87">
        <f t="shared" si="31"/>
        <v>1.0247999999999999</v>
      </c>
      <c r="G65" s="87">
        <f t="shared" si="31"/>
        <v>1.0247999999999999</v>
      </c>
      <c r="H65" s="87">
        <f t="shared" si="31"/>
        <v>1.0247999999999999</v>
      </c>
      <c r="I65" s="87">
        <f t="shared" si="31"/>
        <v>1.0247999999999999</v>
      </c>
      <c r="J65" s="87">
        <f t="shared" si="31"/>
        <v>1.0247999999999999</v>
      </c>
      <c r="K65" s="87">
        <f t="shared" si="31"/>
        <v>1.0247999999999999</v>
      </c>
      <c r="L65" s="87">
        <f t="shared" si="31"/>
        <v>1.0247999999999999</v>
      </c>
      <c r="M65" s="87">
        <f t="shared" si="31"/>
        <v>1.0247999999999999</v>
      </c>
      <c r="N65" s="87">
        <f t="shared" si="31"/>
        <v>1.0247999999999999</v>
      </c>
      <c r="O65" s="87">
        <f t="shared" si="31"/>
        <v>1.0247999999999999</v>
      </c>
    </row>
    <row r="66" spans="2:15" x14ac:dyDescent="0.25">
      <c r="B66" s="72" t="s">
        <v>174</v>
      </c>
      <c r="C66" s="87">
        <f t="shared" ref="C66:O66" si="32">C20*1.05</f>
        <v>1.05</v>
      </c>
      <c r="D66" s="87">
        <f t="shared" si="32"/>
        <v>1.05</v>
      </c>
      <c r="E66" s="87">
        <f t="shared" si="32"/>
        <v>1.0247999999999999</v>
      </c>
      <c r="F66" s="87">
        <f t="shared" si="32"/>
        <v>1.0247999999999999</v>
      </c>
      <c r="G66" s="87">
        <f t="shared" si="32"/>
        <v>1.0247999999999999</v>
      </c>
      <c r="H66" s="87">
        <f t="shared" si="32"/>
        <v>1.0247999999999999</v>
      </c>
      <c r="I66" s="87">
        <f t="shared" si="32"/>
        <v>1.0247999999999999</v>
      </c>
      <c r="J66" s="87">
        <f t="shared" si="32"/>
        <v>1.0247999999999999</v>
      </c>
      <c r="K66" s="87">
        <f t="shared" si="32"/>
        <v>1.0247999999999999</v>
      </c>
      <c r="L66" s="87">
        <f t="shared" si="32"/>
        <v>1.0247999999999999</v>
      </c>
      <c r="M66" s="87">
        <f t="shared" si="32"/>
        <v>1.0247999999999999</v>
      </c>
      <c r="N66" s="87">
        <f t="shared" si="32"/>
        <v>1.0247999999999999</v>
      </c>
      <c r="O66" s="87">
        <f t="shared" si="32"/>
        <v>1.0247999999999999</v>
      </c>
    </row>
    <row r="67" spans="2:15" x14ac:dyDescent="0.25">
      <c r="B67" s="72" t="s">
        <v>182</v>
      </c>
      <c r="C67" s="87">
        <f t="shared" ref="C67:O67" si="33">C21*1.05</f>
        <v>1.05</v>
      </c>
      <c r="D67" s="87">
        <f t="shared" si="33"/>
        <v>1.05</v>
      </c>
      <c r="E67" s="87">
        <f t="shared" si="33"/>
        <v>0.94500000000000006</v>
      </c>
      <c r="F67" s="87">
        <f t="shared" si="33"/>
        <v>0.94500000000000006</v>
      </c>
      <c r="G67" s="87">
        <f t="shared" si="33"/>
        <v>0.94500000000000006</v>
      </c>
      <c r="H67" s="87">
        <f t="shared" si="33"/>
        <v>0.94500000000000006</v>
      </c>
      <c r="I67" s="87">
        <f t="shared" si="33"/>
        <v>0.94500000000000006</v>
      </c>
      <c r="J67" s="87">
        <f t="shared" si="33"/>
        <v>0.94500000000000006</v>
      </c>
      <c r="K67" s="87">
        <f t="shared" si="33"/>
        <v>0.94500000000000006</v>
      </c>
      <c r="L67" s="87">
        <f t="shared" si="33"/>
        <v>0.94500000000000006</v>
      </c>
      <c r="M67" s="87">
        <f t="shared" si="33"/>
        <v>0.94500000000000006</v>
      </c>
      <c r="N67" s="87">
        <f t="shared" si="33"/>
        <v>0.94500000000000006</v>
      </c>
      <c r="O67" s="87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81640625" defaultRowHeight="12.5" x14ac:dyDescent="0.25"/>
  <cols>
    <col min="1" max="1" width="21.36328125" style="64" customWidth="1"/>
    <col min="2" max="2" width="27.81640625" style="64" customWidth="1"/>
    <col min="3" max="7" width="15.54296875" style="64" customWidth="1"/>
    <col min="8" max="8" width="12.81640625" style="64" customWidth="1"/>
    <col min="9" max="16384" width="12.81640625" style="64"/>
  </cols>
  <sheetData>
    <row r="1" spans="1:7" ht="13" customHeight="1" x14ac:dyDescent="0.3">
      <c r="A1" s="54"/>
      <c r="B1" s="73"/>
      <c r="C1" s="54" t="s">
        <v>67</v>
      </c>
      <c r="D1" s="54" t="s">
        <v>77</v>
      </c>
      <c r="E1" s="54" t="s">
        <v>78</v>
      </c>
      <c r="F1" s="54" t="s">
        <v>79</v>
      </c>
      <c r="G1" s="54" t="s">
        <v>80</v>
      </c>
    </row>
    <row r="2" spans="1:7" ht="13" customHeight="1" x14ac:dyDescent="0.3">
      <c r="A2" s="54" t="s">
        <v>328</v>
      </c>
    </row>
    <row r="3" spans="1:7" x14ac:dyDescent="0.25">
      <c r="B3" s="68" t="s">
        <v>157</v>
      </c>
      <c r="C3" s="87">
        <v>1</v>
      </c>
      <c r="D3" s="87">
        <v>0.21</v>
      </c>
      <c r="E3" s="87">
        <v>0.21</v>
      </c>
      <c r="F3" s="87">
        <v>0.21</v>
      </c>
      <c r="G3" s="87">
        <v>0.21</v>
      </c>
    </row>
    <row r="4" spans="1:7" ht="13" customHeight="1" x14ac:dyDescent="0.3">
      <c r="A4" s="54" t="s">
        <v>329</v>
      </c>
      <c r="B4" s="68"/>
      <c r="C4" s="121"/>
      <c r="D4" s="121"/>
      <c r="E4" s="121"/>
      <c r="F4" s="121"/>
      <c r="G4" s="121"/>
    </row>
    <row r="5" spans="1:7" x14ac:dyDescent="0.25">
      <c r="B5" s="72" t="s">
        <v>158</v>
      </c>
      <c r="C5" s="87">
        <v>1</v>
      </c>
      <c r="D5" s="87">
        <v>0.14299999999999999</v>
      </c>
      <c r="E5" s="87">
        <v>0.14299999999999999</v>
      </c>
      <c r="F5" s="87">
        <v>0.14299999999999999</v>
      </c>
      <c r="G5" s="87">
        <v>0.14299999999999999</v>
      </c>
    </row>
    <row r="7" spans="1:7" s="88" customFormat="1" ht="13" customHeight="1" x14ac:dyDescent="0.3">
      <c r="A7" s="88" t="s">
        <v>330</v>
      </c>
    </row>
    <row r="8" spans="1:7" ht="13" customHeight="1" x14ac:dyDescent="0.3">
      <c r="A8" s="54"/>
      <c r="B8" s="73"/>
      <c r="C8" s="54" t="s">
        <v>67</v>
      </c>
      <c r="D8" s="54" t="s">
        <v>77</v>
      </c>
      <c r="E8" s="54" t="s">
        <v>78</v>
      </c>
      <c r="F8" s="54" t="s">
        <v>79</v>
      </c>
      <c r="G8" s="54" t="s">
        <v>80</v>
      </c>
    </row>
    <row r="9" spans="1:7" ht="13" customHeight="1" x14ac:dyDescent="0.3">
      <c r="A9" s="54" t="s">
        <v>331</v>
      </c>
    </row>
    <row r="10" spans="1:7" x14ac:dyDescent="0.25">
      <c r="B10" s="68" t="s">
        <v>157</v>
      </c>
      <c r="C10" s="87">
        <f>C3*0.9</f>
        <v>0.9</v>
      </c>
      <c r="D10" s="87">
        <f>D3*0.9</f>
        <v>0.189</v>
      </c>
      <c r="E10" s="87">
        <f>E3*0.9</f>
        <v>0.189</v>
      </c>
      <c r="F10" s="87">
        <f>F3*0.9</f>
        <v>0.189</v>
      </c>
      <c r="G10" s="87">
        <f>G3*0.9</f>
        <v>0.189</v>
      </c>
    </row>
    <row r="11" spans="1:7" ht="13" customHeight="1" x14ac:dyDescent="0.3">
      <c r="A11" s="54" t="s">
        <v>332</v>
      </c>
      <c r="B11" s="68"/>
      <c r="C11" s="121"/>
      <c r="D11" s="121"/>
      <c r="E11" s="121"/>
      <c r="F11" s="121"/>
      <c r="G11" s="121"/>
    </row>
    <row r="12" spans="1:7" x14ac:dyDescent="0.25">
      <c r="B12" s="72" t="s">
        <v>158</v>
      </c>
      <c r="C12" s="87">
        <f>C5*0.9</f>
        <v>0.9</v>
      </c>
      <c r="D12" s="87">
        <f>D5*0.9</f>
        <v>0.12869999999999998</v>
      </c>
      <c r="E12" s="87">
        <f>E5*0.9</f>
        <v>0.12869999999999998</v>
      </c>
      <c r="F12" s="87">
        <f>F5*0.9</f>
        <v>0.12869999999999998</v>
      </c>
      <c r="G12" s="87">
        <f>G5*0.9</f>
        <v>0.12869999999999998</v>
      </c>
    </row>
    <row r="14" spans="1:7" s="88" customFormat="1" ht="13" customHeight="1" x14ac:dyDescent="0.3">
      <c r="A14" s="88" t="s">
        <v>333</v>
      </c>
    </row>
    <row r="15" spans="1:7" ht="13" customHeight="1" x14ac:dyDescent="0.3">
      <c r="A15" s="54"/>
      <c r="B15" s="73"/>
      <c r="C15" s="54" t="s">
        <v>67</v>
      </c>
      <c r="D15" s="54" t="s">
        <v>77</v>
      </c>
      <c r="E15" s="54" t="s">
        <v>78</v>
      </c>
      <c r="F15" s="54" t="s">
        <v>79</v>
      </c>
      <c r="G15" s="54" t="s">
        <v>80</v>
      </c>
    </row>
    <row r="16" spans="1:7" ht="13" customHeight="1" x14ac:dyDescent="0.3">
      <c r="A16" s="54" t="s">
        <v>334</v>
      </c>
    </row>
    <row r="17" spans="1:7" x14ac:dyDescent="0.25">
      <c r="B17" s="68" t="s">
        <v>157</v>
      </c>
      <c r="C17" s="87">
        <f>C3*1.05</f>
        <v>1.05</v>
      </c>
      <c r="D17" s="87">
        <f>D3*1.05</f>
        <v>0.2205</v>
      </c>
      <c r="E17" s="87">
        <f>E3*1.05</f>
        <v>0.2205</v>
      </c>
      <c r="F17" s="87">
        <f>F3*1.05</f>
        <v>0.2205</v>
      </c>
      <c r="G17" s="87">
        <f>G3*1.05</f>
        <v>0.2205</v>
      </c>
    </row>
    <row r="18" spans="1:7" ht="13" customHeight="1" x14ac:dyDescent="0.3">
      <c r="A18" s="54" t="s">
        <v>335</v>
      </c>
      <c r="B18" s="68"/>
      <c r="C18" s="121"/>
      <c r="D18" s="121"/>
      <c r="E18" s="121"/>
      <c r="F18" s="121"/>
      <c r="G18" s="121"/>
    </row>
    <row r="19" spans="1:7" x14ac:dyDescent="0.25">
      <c r="B19" s="72" t="s">
        <v>158</v>
      </c>
      <c r="C19" s="87">
        <f>C5*1.05</f>
        <v>1.05</v>
      </c>
      <c r="D19" s="87">
        <f>D5*1.05</f>
        <v>0.15015000000000001</v>
      </c>
      <c r="E19" s="87">
        <f>E5*1.05</f>
        <v>0.15015000000000001</v>
      </c>
      <c r="F19" s="87">
        <f>F5*1.05</f>
        <v>0.15015000000000001</v>
      </c>
      <c r="G19" s="87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81640625" defaultRowHeight="12.5" x14ac:dyDescent="0.25"/>
  <cols>
    <col min="1" max="1" width="53" style="29" customWidth="1"/>
    <col min="2" max="2" width="30.54296875" style="29" customWidth="1"/>
    <col min="3" max="3" width="24.81640625" style="29" customWidth="1"/>
    <col min="4" max="4" width="15" style="64" customWidth="1"/>
    <col min="5" max="5" width="13.6328125" style="64" customWidth="1"/>
    <col min="6" max="6" width="14.453125" style="64" customWidth="1"/>
    <col min="7" max="7" width="12.81640625" style="64" customWidth="1"/>
    <col min="8" max="8" width="17.54296875" style="64" customWidth="1"/>
    <col min="9" max="9" width="12.81640625" style="64" customWidth="1"/>
    <col min="10" max="16384" width="12.81640625" style="64"/>
  </cols>
  <sheetData>
    <row r="1" spans="1:8" ht="13" customHeight="1" x14ac:dyDescent="0.3">
      <c r="A1" s="54" t="s">
        <v>156</v>
      </c>
      <c r="B1" s="54" t="s">
        <v>336</v>
      </c>
      <c r="C1" s="79" t="s">
        <v>337</v>
      </c>
      <c r="D1" s="54" t="s">
        <v>67</v>
      </c>
      <c r="E1" s="54" t="s">
        <v>77</v>
      </c>
      <c r="F1" s="54" t="s">
        <v>78</v>
      </c>
      <c r="G1" s="54" t="s">
        <v>79</v>
      </c>
      <c r="H1" s="54" t="s">
        <v>80</v>
      </c>
    </row>
    <row r="2" spans="1:8" x14ac:dyDescent="0.25">
      <c r="A2" s="29" t="s">
        <v>193</v>
      </c>
      <c r="B2" s="29" t="s">
        <v>81</v>
      </c>
      <c r="C2" s="29" t="s">
        <v>338</v>
      </c>
      <c r="D2" s="87">
        <v>0</v>
      </c>
      <c r="E2" s="87">
        <v>0</v>
      </c>
      <c r="F2" s="87">
        <v>0.33500000000000002</v>
      </c>
      <c r="G2" s="87">
        <v>0.33500000000000002</v>
      </c>
      <c r="H2" s="87">
        <v>0.33500000000000002</v>
      </c>
    </row>
    <row r="3" spans="1:8" x14ac:dyDescent="0.25">
      <c r="C3" s="29" t="s">
        <v>339</v>
      </c>
      <c r="D3" s="87">
        <v>0</v>
      </c>
      <c r="E3" s="87">
        <v>0</v>
      </c>
      <c r="F3" s="87">
        <v>0.53134328358208949</v>
      </c>
      <c r="G3" s="87">
        <v>0.53134328358208949</v>
      </c>
      <c r="H3" s="87">
        <v>0.53134328358208949</v>
      </c>
    </row>
    <row r="4" spans="1:8" x14ac:dyDescent="0.25">
      <c r="C4" s="29" t="s">
        <v>340</v>
      </c>
      <c r="D4" s="87">
        <v>0</v>
      </c>
      <c r="E4" s="87">
        <v>0</v>
      </c>
      <c r="F4" s="87">
        <v>0.38507462686567179</v>
      </c>
      <c r="G4" s="87">
        <v>0.38507462686567179</v>
      </c>
      <c r="H4" s="87">
        <v>0.38507462686567179</v>
      </c>
    </row>
    <row r="5" spans="1:8" x14ac:dyDescent="0.25">
      <c r="A5" s="29" t="s">
        <v>191</v>
      </c>
      <c r="B5" s="29" t="s">
        <v>205</v>
      </c>
      <c r="C5" s="29" t="s">
        <v>338</v>
      </c>
      <c r="D5" s="87">
        <v>0</v>
      </c>
      <c r="E5" s="87">
        <v>0</v>
      </c>
      <c r="F5" s="87">
        <v>0.33500000000000002</v>
      </c>
      <c r="G5" s="87">
        <v>0.33500000000000002</v>
      </c>
      <c r="H5" s="87">
        <v>0.33500000000000002</v>
      </c>
    </row>
    <row r="6" spans="1:8" x14ac:dyDescent="0.25">
      <c r="C6" s="29" t="s">
        <v>340</v>
      </c>
      <c r="D6" s="87">
        <v>0</v>
      </c>
      <c r="E6" s="87">
        <v>0</v>
      </c>
      <c r="F6" s="87">
        <v>0.25970149253731339</v>
      </c>
      <c r="G6" s="87">
        <v>0.25970149253731339</v>
      </c>
      <c r="H6" s="87">
        <v>0</v>
      </c>
    </row>
    <row r="7" spans="1:8" x14ac:dyDescent="0.25">
      <c r="B7" s="29" t="s">
        <v>204</v>
      </c>
      <c r="C7" s="29" t="s">
        <v>338</v>
      </c>
      <c r="D7" s="87">
        <v>0</v>
      </c>
      <c r="E7" s="87">
        <v>0</v>
      </c>
      <c r="F7" s="87">
        <v>0.33500000000000002</v>
      </c>
      <c r="G7" s="87">
        <v>0.33500000000000002</v>
      </c>
      <c r="H7" s="87">
        <v>0.33500000000000002</v>
      </c>
    </row>
    <row r="8" spans="1:8" x14ac:dyDescent="0.25">
      <c r="C8" s="29" t="s">
        <v>340</v>
      </c>
      <c r="D8" s="87">
        <v>0</v>
      </c>
      <c r="E8" s="87">
        <v>0</v>
      </c>
      <c r="F8" s="87">
        <v>0.25970149253731339</v>
      </c>
      <c r="G8" s="87">
        <v>0.25970149253731339</v>
      </c>
      <c r="H8" s="87">
        <v>0</v>
      </c>
    </row>
    <row r="9" spans="1:8" x14ac:dyDescent="0.25">
      <c r="A9" s="29" t="s">
        <v>184</v>
      </c>
      <c r="B9" s="29" t="s">
        <v>205</v>
      </c>
      <c r="C9" s="29" t="s">
        <v>338</v>
      </c>
      <c r="D9" s="87">
        <v>0</v>
      </c>
      <c r="E9" s="87">
        <v>0</v>
      </c>
      <c r="F9" s="87">
        <v>0.33500000000000002</v>
      </c>
      <c r="G9" s="87">
        <v>0.33500000000000002</v>
      </c>
      <c r="H9" s="87">
        <v>0.33500000000000002</v>
      </c>
    </row>
    <row r="10" spans="1:8" x14ac:dyDescent="0.25">
      <c r="C10" s="29" t="s">
        <v>340</v>
      </c>
      <c r="D10" s="87">
        <v>0</v>
      </c>
      <c r="E10" s="87">
        <v>0</v>
      </c>
      <c r="F10" s="87">
        <v>0.25970149253731339</v>
      </c>
      <c r="G10" s="87">
        <v>0.25970149253731339</v>
      </c>
      <c r="H10" s="87">
        <v>0</v>
      </c>
    </row>
    <row r="11" spans="1:8" x14ac:dyDescent="0.25">
      <c r="B11" s="29" t="s">
        <v>204</v>
      </c>
      <c r="C11" s="29" t="s">
        <v>338</v>
      </c>
      <c r="D11" s="87">
        <v>0</v>
      </c>
      <c r="E11" s="87">
        <v>0</v>
      </c>
      <c r="F11" s="87">
        <v>0.33500000000000002</v>
      </c>
      <c r="G11" s="87">
        <v>0.33500000000000002</v>
      </c>
      <c r="H11" s="87">
        <v>0.33500000000000002</v>
      </c>
    </row>
    <row r="12" spans="1:8" x14ac:dyDescent="0.25">
      <c r="C12" s="29" t="s">
        <v>340</v>
      </c>
      <c r="D12" s="87">
        <v>0</v>
      </c>
      <c r="E12" s="87">
        <v>0</v>
      </c>
      <c r="F12" s="87">
        <v>0.25970149253731339</v>
      </c>
      <c r="G12" s="87">
        <v>0.25970149253731339</v>
      </c>
      <c r="H12" s="87">
        <v>0</v>
      </c>
    </row>
    <row r="13" spans="1:8" x14ac:dyDescent="0.25">
      <c r="A13" s="29" t="s">
        <v>192</v>
      </c>
      <c r="B13" s="29" t="s">
        <v>205</v>
      </c>
      <c r="C13" s="29" t="s">
        <v>338</v>
      </c>
      <c r="D13" s="87">
        <v>0</v>
      </c>
      <c r="E13" s="87">
        <v>0</v>
      </c>
      <c r="F13" s="87">
        <v>0.33500000000000002</v>
      </c>
      <c r="G13" s="87">
        <v>0.33500000000000002</v>
      </c>
      <c r="H13" s="87">
        <v>0.33500000000000002</v>
      </c>
    </row>
    <row r="14" spans="1:8" x14ac:dyDescent="0.25">
      <c r="C14" s="29" t="s">
        <v>340</v>
      </c>
      <c r="D14" s="87">
        <v>0</v>
      </c>
      <c r="E14" s="87">
        <v>0</v>
      </c>
      <c r="F14" s="87">
        <v>0.25970149253731339</v>
      </c>
      <c r="G14" s="87">
        <v>0.25970149253731339</v>
      </c>
      <c r="H14" s="87">
        <v>0</v>
      </c>
    </row>
    <row r="15" spans="1:8" x14ac:dyDescent="0.25">
      <c r="B15" s="29" t="s">
        <v>204</v>
      </c>
      <c r="C15" s="29" t="s">
        <v>338</v>
      </c>
      <c r="D15" s="87">
        <v>0</v>
      </c>
      <c r="E15" s="87">
        <v>0</v>
      </c>
      <c r="F15" s="87">
        <v>0.33500000000000002</v>
      </c>
      <c r="G15" s="87">
        <v>0.33500000000000002</v>
      </c>
      <c r="H15" s="87">
        <v>0.33500000000000002</v>
      </c>
    </row>
    <row r="16" spans="1:8" x14ac:dyDescent="0.25">
      <c r="C16" s="29" t="s">
        <v>340</v>
      </c>
      <c r="D16" s="87">
        <v>0</v>
      </c>
      <c r="E16" s="87">
        <v>0</v>
      </c>
      <c r="F16" s="87">
        <v>0.25970149253731339</v>
      </c>
      <c r="G16" s="87">
        <v>0.25970149253731339</v>
      </c>
      <c r="H16" s="87">
        <v>0</v>
      </c>
    </row>
    <row r="17" spans="1:8" x14ac:dyDescent="0.25">
      <c r="A17" s="29" t="s">
        <v>169</v>
      </c>
      <c r="B17" s="29" t="s">
        <v>205</v>
      </c>
      <c r="C17" s="29" t="s">
        <v>338</v>
      </c>
      <c r="D17" s="87">
        <v>0</v>
      </c>
      <c r="E17" s="87">
        <v>0</v>
      </c>
      <c r="F17" s="87">
        <v>0.33500000000000002</v>
      </c>
      <c r="G17" s="87">
        <v>0.33500000000000002</v>
      </c>
      <c r="H17" s="87">
        <v>0.33500000000000002</v>
      </c>
    </row>
    <row r="18" spans="1:8" x14ac:dyDescent="0.25">
      <c r="C18" s="29" t="s">
        <v>340</v>
      </c>
      <c r="D18" s="87">
        <v>0</v>
      </c>
      <c r="E18" s="87">
        <v>0</v>
      </c>
      <c r="F18" s="87">
        <v>0.33500000000000002</v>
      </c>
      <c r="G18" s="87">
        <v>0.62</v>
      </c>
      <c r="H18" s="87">
        <v>0.62</v>
      </c>
    </row>
    <row r="19" spans="1:8" x14ac:dyDescent="0.25">
      <c r="B19" s="29" t="s">
        <v>204</v>
      </c>
      <c r="C19" s="29" t="s">
        <v>338</v>
      </c>
      <c r="D19" s="87">
        <v>0</v>
      </c>
      <c r="E19" s="87">
        <v>0</v>
      </c>
      <c r="F19" s="87">
        <v>0.33500000000000002</v>
      </c>
      <c r="G19" s="87">
        <v>0.33500000000000002</v>
      </c>
      <c r="H19" s="87">
        <v>0.33500000000000002</v>
      </c>
    </row>
    <row r="20" spans="1:8" x14ac:dyDescent="0.25">
      <c r="C20" s="29" t="s">
        <v>340</v>
      </c>
      <c r="D20" s="87">
        <v>0</v>
      </c>
      <c r="E20" s="87">
        <v>0</v>
      </c>
      <c r="F20" s="87">
        <v>0.33500000000000002</v>
      </c>
      <c r="G20" s="87">
        <v>0.62</v>
      </c>
      <c r="H20" s="87">
        <v>0.62</v>
      </c>
    </row>
    <row r="21" spans="1:8" x14ac:dyDescent="0.25">
      <c r="A21" s="29" t="s">
        <v>174</v>
      </c>
      <c r="B21" s="29" t="s">
        <v>74</v>
      </c>
      <c r="C21" s="29" t="s">
        <v>338</v>
      </c>
      <c r="D21" s="87">
        <v>0.7</v>
      </c>
      <c r="E21" s="87">
        <v>0</v>
      </c>
      <c r="F21" s="87">
        <v>0.33500000000000002</v>
      </c>
      <c r="G21" s="87">
        <v>0</v>
      </c>
      <c r="H21" s="87">
        <v>0</v>
      </c>
    </row>
    <row r="22" spans="1:8" x14ac:dyDescent="0.25">
      <c r="C22" s="29" t="s">
        <v>339</v>
      </c>
      <c r="D22" s="87">
        <v>0.46</v>
      </c>
      <c r="E22" s="87">
        <v>0</v>
      </c>
      <c r="F22" s="87">
        <v>0.33500000000000002</v>
      </c>
      <c r="G22" s="87">
        <v>0</v>
      </c>
      <c r="H22" s="87">
        <v>0</v>
      </c>
    </row>
    <row r="23" spans="1:8" x14ac:dyDescent="0.25">
      <c r="A23" s="29" t="s">
        <v>172</v>
      </c>
      <c r="B23" s="29" t="s">
        <v>74</v>
      </c>
      <c r="C23" s="29" t="s">
        <v>338</v>
      </c>
      <c r="D23" s="87">
        <v>0.7</v>
      </c>
      <c r="E23" s="87">
        <v>0</v>
      </c>
      <c r="F23" s="87">
        <v>0.33500000000000002</v>
      </c>
      <c r="G23" s="87">
        <v>0</v>
      </c>
      <c r="H23" s="87">
        <v>0</v>
      </c>
    </row>
    <row r="24" spans="1:8" x14ac:dyDescent="0.25">
      <c r="C24" s="29" t="s">
        <v>339</v>
      </c>
      <c r="D24" s="87">
        <v>0.46</v>
      </c>
      <c r="E24" s="87">
        <v>0</v>
      </c>
      <c r="F24" s="87">
        <v>0.33500000000000002</v>
      </c>
      <c r="G24" s="87">
        <v>0</v>
      </c>
      <c r="H24" s="87">
        <v>0</v>
      </c>
    </row>
    <row r="25" spans="1:8" x14ac:dyDescent="0.25">
      <c r="A25" s="29" t="s">
        <v>173</v>
      </c>
      <c r="B25" s="29" t="s">
        <v>74</v>
      </c>
      <c r="C25" s="29" t="s">
        <v>338</v>
      </c>
      <c r="D25" s="87">
        <v>0.7</v>
      </c>
      <c r="E25" s="87">
        <v>0</v>
      </c>
      <c r="F25" s="87">
        <v>0.33500000000000002</v>
      </c>
      <c r="G25" s="87">
        <v>0</v>
      </c>
      <c r="H25" s="87">
        <v>0</v>
      </c>
    </row>
    <row r="26" spans="1:8" x14ac:dyDescent="0.25">
      <c r="C26" s="29" t="s">
        <v>339</v>
      </c>
      <c r="D26" s="87">
        <v>0.46</v>
      </c>
      <c r="E26" s="87">
        <v>0</v>
      </c>
      <c r="F26" s="87">
        <v>0.33500000000000002</v>
      </c>
      <c r="G26" s="87">
        <v>0</v>
      </c>
      <c r="H26" s="87">
        <v>0</v>
      </c>
    </row>
    <row r="27" spans="1:8" x14ac:dyDescent="0.25">
      <c r="A27" s="29" t="s">
        <v>197</v>
      </c>
      <c r="B27" s="29" t="s">
        <v>81</v>
      </c>
      <c r="C27" s="29" t="s">
        <v>338</v>
      </c>
      <c r="D27" s="87">
        <v>1</v>
      </c>
      <c r="E27" s="87">
        <v>1</v>
      </c>
      <c r="F27" s="87">
        <v>0.33500000000000002</v>
      </c>
      <c r="G27" s="87">
        <v>1</v>
      </c>
      <c r="H27" s="87">
        <v>1</v>
      </c>
    </row>
    <row r="28" spans="1:8" x14ac:dyDescent="0.25">
      <c r="C28" s="29" t="s">
        <v>339</v>
      </c>
      <c r="D28" s="87">
        <v>0</v>
      </c>
      <c r="E28" s="87">
        <v>0</v>
      </c>
      <c r="F28" s="87">
        <v>0.33500000000000002</v>
      </c>
      <c r="G28" s="87">
        <v>0</v>
      </c>
      <c r="H28" s="87">
        <v>0</v>
      </c>
    </row>
    <row r="29" spans="1:8" x14ac:dyDescent="0.25">
      <c r="C29" s="29" t="s">
        <v>340</v>
      </c>
      <c r="D29" s="87">
        <v>0</v>
      </c>
      <c r="E29" s="87">
        <v>0</v>
      </c>
      <c r="F29" s="87">
        <v>0.33500000000000002</v>
      </c>
      <c r="G29" s="87">
        <v>0</v>
      </c>
      <c r="H29" s="87">
        <v>0</v>
      </c>
    </row>
    <row r="30" spans="1:8" x14ac:dyDescent="0.25">
      <c r="A30" s="29" t="s">
        <v>198</v>
      </c>
      <c r="B30" s="29" t="s">
        <v>81</v>
      </c>
      <c r="C30" s="29" t="s">
        <v>338</v>
      </c>
      <c r="D30" s="87">
        <v>1</v>
      </c>
      <c r="E30" s="87">
        <v>1</v>
      </c>
      <c r="F30" s="87">
        <v>0.33500000000000002</v>
      </c>
      <c r="G30" s="87">
        <v>1</v>
      </c>
      <c r="H30" s="87">
        <v>1</v>
      </c>
    </row>
    <row r="31" spans="1:8" x14ac:dyDescent="0.25">
      <c r="C31" s="29" t="s">
        <v>339</v>
      </c>
      <c r="D31" s="87">
        <v>0</v>
      </c>
      <c r="E31" s="87">
        <v>0</v>
      </c>
      <c r="F31" s="87">
        <v>0.33500000000000002</v>
      </c>
      <c r="G31" s="87">
        <v>0</v>
      </c>
      <c r="H31" s="87">
        <v>0</v>
      </c>
    </row>
    <row r="32" spans="1:8" x14ac:dyDescent="0.25">
      <c r="C32" s="29" t="s">
        <v>340</v>
      </c>
      <c r="D32" s="87">
        <v>0</v>
      </c>
      <c r="E32" s="87">
        <v>0</v>
      </c>
      <c r="F32" s="87">
        <v>0.33500000000000002</v>
      </c>
      <c r="G32" s="87">
        <v>0</v>
      </c>
      <c r="H32" s="87">
        <v>0</v>
      </c>
    </row>
    <row r="33" spans="1:8" x14ac:dyDescent="0.25">
      <c r="A33" s="29" t="s">
        <v>196</v>
      </c>
      <c r="B33" s="29" t="s">
        <v>81</v>
      </c>
      <c r="C33" s="29" t="s">
        <v>338</v>
      </c>
      <c r="D33" s="87">
        <v>1</v>
      </c>
      <c r="E33" s="87">
        <v>1</v>
      </c>
      <c r="F33" s="87">
        <v>0.33500000000000002</v>
      </c>
      <c r="G33" s="87">
        <v>1</v>
      </c>
      <c r="H33" s="87">
        <v>1</v>
      </c>
    </row>
    <row r="34" spans="1:8" x14ac:dyDescent="0.25">
      <c r="C34" s="29" t="s">
        <v>339</v>
      </c>
      <c r="D34" s="87">
        <v>0</v>
      </c>
      <c r="E34" s="87">
        <v>0</v>
      </c>
      <c r="F34" s="87">
        <v>0.33500000000000002</v>
      </c>
      <c r="G34" s="87">
        <v>0</v>
      </c>
      <c r="H34" s="87">
        <v>0</v>
      </c>
    </row>
    <row r="35" spans="1:8" x14ac:dyDescent="0.25">
      <c r="C35" s="29" t="s">
        <v>340</v>
      </c>
      <c r="D35" s="87">
        <v>0</v>
      </c>
      <c r="E35" s="87">
        <v>0</v>
      </c>
      <c r="F35" s="87">
        <v>0.33500000000000002</v>
      </c>
      <c r="G35" s="87">
        <v>0</v>
      </c>
      <c r="H35" s="87">
        <v>0</v>
      </c>
    </row>
    <row r="36" spans="1:8" x14ac:dyDescent="0.25">
      <c r="A36" s="29" t="s">
        <v>195</v>
      </c>
      <c r="B36" s="29" t="s">
        <v>81</v>
      </c>
      <c r="C36" s="29" t="s">
        <v>338</v>
      </c>
      <c r="D36" s="87">
        <v>1</v>
      </c>
      <c r="E36" s="87">
        <v>1</v>
      </c>
      <c r="F36" s="87">
        <v>0.33500000000000002</v>
      </c>
      <c r="G36" s="87">
        <v>1</v>
      </c>
      <c r="H36" s="87">
        <v>1</v>
      </c>
    </row>
    <row r="37" spans="1:8" x14ac:dyDescent="0.25">
      <c r="C37" s="29" t="s">
        <v>339</v>
      </c>
      <c r="D37" s="87">
        <v>0</v>
      </c>
      <c r="E37" s="87">
        <v>0</v>
      </c>
      <c r="F37" s="87">
        <v>0.33500000000000002</v>
      </c>
      <c r="G37" s="87">
        <v>0</v>
      </c>
      <c r="H37" s="87">
        <v>0</v>
      </c>
    </row>
    <row r="38" spans="1:8" x14ac:dyDescent="0.25">
      <c r="C38" s="29" t="s">
        <v>340</v>
      </c>
      <c r="D38" s="87">
        <v>0</v>
      </c>
      <c r="E38" s="87">
        <v>0</v>
      </c>
      <c r="F38" s="87">
        <v>0.33500000000000002</v>
      </c>
      <c r="G38" s="87">
        <v>0</v>
      </c>
      <c r="H38" s="87">
        <v>0</v>
      </c>
    </row>
    <row r="39" spans="1:8" x14ac:dyDescent="0.25">
      <c r="A39" s="29" t="s">
        <v>194</v>
      </c>
      <c r="B39" s="29" t="s">
        <v>81</v>
      </c>
      <c r="C39" s="29" t="s">
        <v>338</v>
      </c>
      <c r="D39" s="87">
        <v>1</v>
      </c>
      <c r="E39" s="87">
        <v>1</v>
      </c>
      <c r="F39" s="87">
        <v>0.33500000000000002</v>
      </c>
      <c r="G39" s="87">
        <v>1</v>
      </c>
      <c r="H39" s="87">
        <v>1</v>
      </c>
    </row>
    <row r="40" spans="1:8" x14ac:dyDescent="0.25">
      <c r="C40" s="29" t="s">
        <v>339</v>
      </c>
      <c r="D40" s="87">
        <v>0</v>
      </c>
      <c r="E40" s="87">
        <v>0</v>
      </c>
      <c r="F40" s="87">
        <v>0.33500000000000002</v>
      </c>
      <c r="G40" s="87">
        <v>0</v>
      </c>
      <c r="H40" s="87">
        <v>0</v>
      </c>
    </row>
    <row r="41" spans="1:8" x14ac:dyDescent="0.25">
      <c r="C41" s="29" t="s">
        <v>340</v>
      </c>
      <c r="D41" s="87">
        <v>0</v>
      </c>
      <c r="E41" s="87">
        <v>0</v>
      </c>
      <c r="F41" s="87">
        <v>0.33500000000000002</v>
      </c>
      <c r="G41" s="87">
        <v>0</v>
      </c>
      <c r="H41" s="87">
        <v>0</v>
      </c>
    </row>
    <row r="42" spans="1:8" x14ac:dyDescent="0.25">
      <c r="A42" s="29" t="s">
        <v>200</v>
      </c>
      <c r="B42" s="29" t="s">
        <v>81</v>
      </c>
      <c r="C42" s="29" t="s">
        <v>338</v>
      </c>
      <c r="D42" s="87">
        <v>0.3</v>
      </c>
      <c r="E42" s="87">
        <v>0.3</v>
      </c>
      <c r="F42" s="87">
        <v>0.33500000000000002</v>
      </c>
      <c r="G42" s="87">
        <v>0.3</v>
      </c>
      <c r="H42" s="87">
        <v>0.3</v>
      </c>
    </row>
    <row r="43" spans="1:8" x14ac:dyDescent="0.25">
      <c r="C43" s="29" t="s">
        <v>339</v>
      </c>
      <c r="D43" s="87">
        <v>0.5</v>
      </c>
      <c r="E43" s="87">
        <v>0.5</v>
      </c>
      <c r="F43" s="87">
        <v>0.33500000000000002</v>
      </c>
      <c r="G43" s="87">
        <v>0.5</v>
      </c>
      <c r="H43" s="87">
        <v>0.5</v>
      </c>
    </row>
    <row r="44" spans="1:8" x14ac:dyDescent="0.25">
      <c r="C44" s="29" t="s">
        <v>340</v>
      </c>
      <c r="D44" s="87">
        <v>0.65</v>
      </c>
      <c r="E44" s="87">
        <v>0.65</v>
      </c>
      <c r="F44" s="87">
        <v>0.33500000000000002</v>
      </c>
      <c r="G44" s="87">
        <v>0.65</v>
      </c>
      <c r="H44" s="87">
        <v>0.65</v>
      </c>
    </row>
    <row r="45" spans="1:8" x14ac:dyDescent="0.25">
      <c r="B45" s="29" t="s">
        <v>82</v>
      </c>
      <c r="C45" s="29" t="s">
        <v>338</v>
      </c>
      <c r="D45" s="87">
        <v>0.3</v>
      </c>
      <c r="E45" s="87">
        <v>0.3</v>
      </c>
      <c r="F45" s="87">
        <v>0.33500000000000002</v>
      </c>
      <c r="G45" s="87">
        <v>0.3</v>
      </c>
      <c r="H45" s="87">
        <v>0.3</v>
      </c>
    </row>
    <row r="46" spans="1:8" x14ac:dyDescent="0.25">
      <c r="C46" s="29" t="s">
        <v>339</v>
      </c>
      <c r="D46" s="87">
        <v>0.49</v>
      </c>
      <c r="E46" s="87">
        <v>0.49</v>
      </c>
      <c r="F46" s="87">
        <v>0.33500000000000002</v>
      </c>
      <c r="G46" s="87">
        <v>0.49</v>
      </c>
      <c r="H46" s="87">
        <v>0.49</v>
      </c>
    </row>
    <row r="47" spans="1:8" x14ac:dyDescent="0.25">
      <c r="C47" s="29" t="s">
        <v>340</v>
      </c>
      <c r="D47" s="87">
        <v>0.52</v>
      </c>
      <c r="E47" s="87">
        <v>0.52</v>
      </c>
      <c r="F47" s="87">
        <v>0.33500000000000002</v>
      </c>
      <c r="G47" s="87">
        <v>0.52</v>
      </c>
      <c r="H47" s="87">
        <v>0.52</v>
      </c>
    </row>
    <row r="48" spans="1:8" x14ac:dyDescent="0.25">
      <c r="A48" s="29" t="s">
        <v>190</v>
      </c>
      <c r="B48" s="29" t="s">
        <v>81</v>
      </c>
      <c r="C48" s="29" t="s">
        <v>338</v>
      </c>
      <c r="D48" s="87">
        <v>0.88</v>
      </c>
      <c r="E48" s="87">
        <v>0.88</v>
      </c>
      <c r="F48" s="87">
        <v>0.33500000000000002</v>
      </c>
      <c r="G48" s="87">
        <v>0.88</v>
      </c>
      <c r="H48" s="87">
        <v>0.88</v>
      </c>
    </row>
    <row r="49" spans="1:8" x14ac:dyDescent="0.25">
      <c r="C49" s="29" t="s">
        <v>339</v>
      </c>
      <c r="D49" s="87">
        <v>0.93</v>
      </c>
      <c r="E49" s="87">
        <v>0.93</v>
      </c>
      <c r="F49" s="87">
        <v>0.33500000000000002</v>
      </c>
      <c r="G49" s="87">
        <v>0.93</v>
      </c>
      <c r="H49" s="87">
        <v>0.93</v>
      </c>
    </row>
    <row r="50" spans="1:8" x14ac:dyDescent="0.25">
      <c r="A50" s="29" t="s">
        <v>199</v>
      </c>
      <c r="B50" s="29" t="s">
        <v>81</v>
      </c>
      <c r="C50" s="29" t="s">
        <v>338</v>
      </c>
      <c r="D50" s="87">
        <v>1</v>
      </c>
      <c r="E50" s="87">
        <v>1</v>
      </c>
      <c r="F50" s="87">
        <v>0.33500000000000002</v>
      </c>
      <c r="G50" s="87">
        <v>1</v>
      </c>
      <c r="H50" s="87">
        <v>1</v>
      </c>
    </row>
    <row r="51" spans="1:8" x14ac:dyDescent="0.25">
      <c r="C51" s="29" t="s">
        <v>339</v>
      </c>
      <c r="D51" s="87">
        <v>0.86</v>
      </c>
      <c r="E51" s="87">
        <v>0.86</v>
      </c>
      <c r="F51" s="87">
        <v>0.33500000000000002</v>
      </c>
      <c r="G51" s="87">
        <v>0.86</v>
      </c>
      <c r="H51" s="87">
        <v>0.86</v>
      </c>
    </row>
    <row r="52" spans="1:8" x14ac:dyDescent="0.25">
      <c r="A52" s="29" t="s">
        <v>183</v>
      </c>
      <c r="B52" s="29" t="s">
        <v>72</v>
      </c>
      <c r="C52" s="29" t="s">
        <v>338</v>
      </c>
      <c r="D52" s="87">
        <v>0.57999999999999996</v>
      </c>
      <c r="E52" s="87">
        <v>0.57999999999999996</v>
      </c>
      <c r="F52" s="87">
        <v>0.33500000000000002</v>
      </c>
      <c r="G52" s="87">
        <v>0</v>
      </c>
      <c r="H52" s="87">
        <v>0</v>
      </c>
    </row>
    <row r="53" spans="1:8" x14ac:dyDescent="0.25">
      <c r="C53" s="29" t="s">
        <v>339</v>
      </c>
      <c r="D53" s="87">
        <v>0.51</v>
      </c>
      <c r="E53" s="87">
        <v>0.51</v>
      </c>
      <c r="F53" s="87">
        <v>0.33500000000000002</v>
      </c>
      <c r="G53" s="87">
        <v>0</v>
      </c>
      <c r="H53" s="87">
        <v>0</v>
      </c>
    </row>
    <row r="55" spans="1:8" s="89" customFormat="1" ht="13" customHeight="1" x14ac:dyDescent="0.3">
      <c r="A55" s="92" t="s">
        <v>330</v>
      </c>
      <c r="B55" s="93"/>
      <c r="C55" s="93"/>
    </row>
    <row r="56" spans="1:8" ht="13" customHeight="1" x14ac:dyDescent="0.3">
      <c r="A56" s="54" t="s">
        <v>156</v>
      </c>
      <c r="B56" s="54" t="s">
        <v>336</v>
      </c>
      <c r="C56" s="79" t="s">
        <v>337</v>
      </c>
      <c r="D56" s="54" t="s">
        <v>67</v>
      </c>
      <c r="E56" s="54" t="s">
        <v>77</v>
      </c>
      <c r="F56" s="54" t="s">
        <v>78</v>
      </c>
      <c r="G56" s="54" t="s">
        <v>79</v>
      </c>
      <c r="H56" s="54" t="s">
        <v>80</v>
      </c>
    </row>
    <row r="57" spans="1:8" x14ac:dyDescent="0.25">
      <c r="A57" s="29" t="s">
        <v>193</v>
      </c>
      <c r="B57" s="29" t="s">
        <v>81</v>
      </c>
      <c r="C57" s="29" t="s">
        <v>338</v>
      </c>
      <c r="D57" s="87">
        <f t="shared" ref="D57:H66" si="0">D2*0.9</f>
        <v>0</v>
      </c>
      <c r="E57" s="87">
        <f t="shared" si="0"/>
        <v>0</v>
      </c>
      <c r="F57" s="87">
        <f t="shared" si="0"/>
        <v>0.30150000000000005</v>
      </c>
      <c r="G57" s="87">
        <f t="shared" si="0"/>
        <v>0.30150000000000005</v>
      </c>
      <c r="H57" s="87">
        <f t="shared" si="0"/>
        <v>0.30150000000000005</v>
      </c>
    </row>
    <row r="58" spans="1:8" x14ac:dyDescent="0.25">
      <c r="C58" s="29" t="s">
        <v>339</v>
      </c>
      <c r="D58" s="87">
        <f t="shared" si="0"/>
        <v>0</v>
      </c>
      <c r="E58" s="87">
        <f t="shared" si="0"/>
        <v>0</v>
      </c>
      <c r="F58" s="87">
        <f t="shared" si="0"/>
        <v>0.47820895522388057</v>
      </c>
      <c r="G58" s="87">
        <f t="shared" si="0"/>
        <v>0.47820895522388057</v>
      </c>
      <c r="H58" s="87">
        <f t="shared" si="0"/>
        <v>0.47820895522388057</v>
      </c>
    </row>
    <row r="59" spans="1:8" x14ac:dyDescent="0.25">
      <c r="C59" s="29" t="s">
        <v>340</v>
      </c>
      <c r="D59" s="87">
        <f t="shared" si="0"/>
        <v>0</v>
      </c>
      <c r="E59" s="87">
        <f t="shared" si="0"/>
        <v>0</v>
      </c>
      <c r="F59" s="87">
        <f t="shared" si="0"/>
        <v>0.3465671641791046</v>
      </c>
      <c r="G59" s="87">
        <f t="shared" si="0"/>
        <v>0.3465671641791046</v>
      </c>
      <c r="H59" s="87">
        <f t="shared" si="0"/>
        <v>0.3465671641791046</v>
      </c>
    </row>
    <row r="60" spans="1:8" x14ac:dyDescent="0.25">
      <c r="A60" s="29" t="s">
        <v>191</v>
      </c>
      <c r="B60" s="29" t="s">
        <v>205</v>
      </c>
      <c r="C60" s="29" t="s">
        <v>338</v>
      </c>
      <c r="D60" s="87">
        <f t="shared" si="0"/>
        <v>0</v>
      </c>
      <c r="E60" s="87">
        <f t="shared" si="0"/>
        <v>0</v>
      </c>
      <c r="F60" s="87">
        <f t="shared" si="0"/>
        <v>0.30150000000000005</v>
      </c>
      <c r="G60" s="87">
        <f t="shared" si="0"/>
        <v>0.30150000000000005</v>
      </c>
      <c r="H60" s="87">
        <f t="shared" si="0"/>
        <v>0.30150000000000005</v>
      </c>
    </row>
    <row r="61" spans="1:8" x14ac:dyDescent="0.25">
      <c r="C61" s="29" t="s">
        <v>340</v>
      </c>
      <c r="D61" s="87">
        <f t="shared" si="0"/>
        <v>0</v>
      </c>
      <c r="E61" s="87">
        <f t="shared" si="0"/>
        <v>0</v>
      </c>
      <c r="F61" s="87">
        <f t="shared" si="0"/>
        <v>0.23373134328358205</v>
      </c>
      <c r="G61" s="87">
        <f t="shared" si="0"/>
        <v>0.23373134328358205</v>
      </c>
      <c r="H61" s="87">
        <f t="shared" si="0"/>
        <v>0</v>
      </c>
    </row>
    <row r="62" spans="1:8" x14ac:dyDescent="0.25">
      <c r="B62" s="29" t="s">
        <v>204</v>
      </c>
      <c r="C62" s="29" t="s">
        <v>338</v>
      </c>
      <c r="D62" s="87">
        <f t="shared" si="0"/>
        <v>0</v>
      </c>
      <c r="E62" s="87">
        <f t="shared" si="0"/>
        <v>0</v>
      </c>
      <c r="F62" s="87">
        <f t="shared" si="0"/>
        <v>0.30150000000000005</v>
      </c>
      <c r="G62" s="87">
        <f t="shared" si="0"/>
        <v>0.30150000000000005</v>
      </c>
      <c r="H62" s="87">
        <f t="shared" si="0"/>
        <v>0.30150000000000005</v>
      </c>
    </row>
    <row r="63" spans="1:8" x14ac:dyDescent="0.25">
      <c r="C63" s="29" t="s">
        <v>340</v>
      </c>
      <c r="D63" s="87">
        <f t="shared" si="0"/>
        <v>0</v>
      </c>
      <c r="E63" s="87">
        <f t="shared" si="0"/>
        <v>0</v>
      </c>
      <c r="F63" s="87">
        <f t="shared" si="0"/>
        <v>0.23373134328358205</v>
      </c>
      <c r="G63" s="87">
        <f t="shared" si="0"/>
        <v>0.23373134328358205</v>
      </c>
      <c r="H63" s="87">
        <f t="shared" si="0"/>
        <v>0</v>
      </c>
    </row>
    <row r="64" spans="1:8" x14ac:dyDescent="0.25">
      <c r="A64" s="29" t="s">
        <v>184</v>
      </c>
      <c r="B64" s="29" t="s">
        <v>205</v>
      </c>
      <c r="C64" s="29" t="s">
        <v>338</v>
      </c>
      <c r="D64" s="87">
        <f t="shared" si="0"/>
        <v>0</v>
      </c>
      <c r="E64" s="87">
        <f t="shared" si="0"/>
        <v>0</v>
      </c>
      <c r="F64" s="87">
        <f t="shared" si="0"/>
        <v>0.30150000000000005</v>
      </c>
      <c r="G64" s="87">
        <f t="shared" si="0"/>
        <v>0.30150000000000005</v>
      </c>
      <c r="H64" s="87">
        <f t="shared" si="0"/>
        <v>0.30150000000000005</v>
      </c>
    </row>
    <row r="65" spans="1:8" x14ac:dyDescent="0.25">
      <c r="C65" s="29" t="s">
        <v>340</v>
      </c>
      <c r="D65" s="87">
        <f t="shared" si="0"/>
        <v>0</v>
      </c>
      <c r="E65" s="87">
        <f t="shared" si="0"/>
        <v>0</v>
      </c>
      <c r="F65" s="87">
        <f t="shared" si="0"/>
        <v>0.23373134328358205</v>
      </c>
      <c r="G65" s="87">
        <f t="shared" si="0"/>
        <v>0.23373134328358205</v>
      </c>
      <c r="H65" s="87">
        <f t="shared" si="0"/>
        <v>0</v>
      </c>
    </row>
    <row r="66" spans="1:8" x14ac:dyDescent="0.25">
      <c r="B66" s="29" t="s">
        <v>204</v>
      </c>
      <c r="C66" s="29" t="s">
        <v>338</v>
      </c>
      <c r="D66" s="87">
        <f t="shared" si="0"/>
        <v>0</v>
      </c>
      <c r="E66" s="87">
        <f t="shared" si="0"/>
        <v>0</v>
      </c>
      <c r="F66" s="87">
        <f t="shared" si="0"/>
        <v>0.30150000000000005</v>
      </c>
      <c r="G66" s="87">
        <f t="shared" si="0"/>
        <v>0.30150000000000005</v>
      </c>
      <c r="H66" s="87">
        <f t="shared" si="0"/>
        <v>0.30150000000000005</v>
      </c>
    </row>
    <row r="67" spans="1:8" x14ac:dyDescent="0.25">
      <c r="C67" s="29" t="s">
        <v>340</v>
      </c>
      <c r="D67" s="87">
        <f t="shared" ref="D67:H76" si="1">D12*0.9</f>
        <v>0</v>
      </c>
      <c r="E67" s="87">
        <f t="shared" si="1"/>
        <v>0</v>
      </c>
      <c r="F67" s="87">
        <f t="shared" si="1"/>
        <v>0.23373134328358205</v>
      </c>
      <c r="G67" s="87">
        <f t="shared" si="1"/>
        <v>0.23373134328358205</v>
      </c>
      <c r="H67" s="87">
        <f t="shared" si="1"/>
        <v>0</v>
      </c>
    </row>
    <row r="68" spans="1:8" x14ac:dyDescent="0.25">
      <c r="A68" s="29" t="s">
        <v>192</v>
      </c>
      <c r="B68" s="29" t="s">
        <v>205</v>
      </c>
      <c r="C68" s="29" t="s">
        <v>338</v>
      </c>
      <c r="D68" s="87">
        <f t="shared" si="1"/>
        <v>0</v>
      </c>
      <c r="E68" s="87">
        <f t="shared" si="1"/>
        <v>0</v>
      </c>
      <c r="F68" s="87">
        <f t="shared" si="1"/>
        <v>0.30150000000000005</v>
      </c>
      <c r="G68" s="87">
        <f t="shared" si="1"/>
        <v>0.30150000000000005</v>
      </c>
      <c r="H68" s="87">
        <f t="shared" si="1"/>
        <v>0.30150000000000005</v>
      </c>
    </row>
    <row r="69" spans="1:8" x14ac:dyDescent="0.25">
      <c r="C69" s="29" t="s">
        <v>340</v>
      </c>
      <c r="D69" s="87">
        <f t="shared" si="1"/>
        <v>0</v>
      </c>
      <c r="E69" s="87">
        <f t="shared" si="1"/>
        <v>0</v>
      </c>
      <c r="F69" s="87">
        <f t="shared" si="1"/>
        <v>0.23373134328358205</v>
      </c>
      <c r="G69" s="87">
        <f t="shared" si="1"/>
        <v>0.23373134328358205</v>
      </c>
      <c r="H69" s="87">
        <f t="shared" si="1"/>
        <v>0</v>
      </c>
    </row>
    <row r="70" spans="1:8" x14ac:dyDescent="0.25">
      <c r="B70" s="29" t="s">
        <v>204</v>
      </c>
      <c r="C70" s="29" t="s">
        <v>338</v>
      </c>
      <c r="D70" s="87">
        <f t="shared" si="1"/>
        <v>0</v>
      </c>
      <c r="E70" s="87">
        <f t="shared" si="1"/>
        <v>0</v>
      </c>
      <c r="F70" s="87">
        <f t="shared" si="1"/>
        <v>0.30150000000000005</v>
      </c>
      <c r="G70" s="87">
        <f t="shared" si="1"/>
        <v>0.30150000000000005</v>
      </c>
      <c r="H70" s="87">
        <f t="shared" si="1"/>
        <v>0.30150000000000005</v>
      </c>
    </row>
    <row r="71" spans="1:8" x14ac:dyDescent="0.25">
      <c r="C71" s="29" t="s">
        <v>340</v>
      </c>
      <c r="D71" s="87">
        <f t="shared" si="1"/>
        <v>0</v>
      </c>
      <c r="E71" s="87">
        <f t="shared" si="1"/>
        <v>0</v>
      </c>
      <c r="F71" s="87">
        <f t="shared" si="1"/>
        <v>0.23373134328358205</v>
      </c>
      <c r="G71" s="87">
        <f t="shared" si="1"/>
        <v>0.23373134328358205</v>
      </c>
      <c r="H71" s="87">
        <f t="shared" si="1"/>
        <v>0</v>
      </c>
    </row>
    <row r="72" spans="1:8" x14ac:dyDescent="0.25">
      <c r="A72" s="29" t="s">
        <v>169</v>
      </c>
      <c r="B72" s="29" t="s">
        <v>205</v>
      </c>
      <c r="C72" s="29" t="s">
        <v>338</v>
      </c>
      <c r="D72" s="87">
        <f t="shared" si="1"/>
        <v>0</v>
      </c>
      <c r="E72" s="87">
        <f t="shared" si="1"/>
        <v>0</v>
      </c>
      <c r="F72" s="87">
        <f t="shared" si="1"/>
        <v>0.30150000000000005</v>
      </c>
      <c r="G72" s="87">
        <f t="shared" si="1"/>
        <v>0.30150000000000005</v>
      </c>
      <c r="H72" s="87">
        <f t="shared" si="1"/>
        <v>0.30150000000000005</v>
      </c>
    </row>
    <row r="73" spans="1:8" x14ac:dyDescent="0.25">
      <c r="C73" s="29" t="s">
        <v>340</v>
      </c>
      <c r="D73" s="87">
        <f t="shared" si="1"/>
        <v>0</v>
      </c>
      <c r="E73" s="87">
        <f t="shared" si="1"/>
        <v>0</v>
      </c>
      <c r="F73" s="87">
        <f t="shared" si="1"/>
        <v>0.30150000000000005</v>
      </c>
      <c r="G73" s="87">
        <f t="shared" si="1"/>
        <v>0.55800000000000005</v>
      </c>
      <c r="H73" s="87">
        <f t="shared" si="1"/>
        <v>0.55800000000000005</v>
      </c>
    </row>
    <row r="74" spans="1:8" x14ac:dyDescent="0.25">
      <c r="B74" s="29" t="s">
        <v>204</v>
      </c>
      <c r="C74" s="29" t="s">
        <v>338</v>
      </c>
      <c r="D74" s="87">
        <f t="shared" si="1"/>
        <v>0</v>
      </c>
      <c r="E74" s="87">
        <f t="shared" si="1"/>
        <v>0</v>
      </c>
      <c r="F74" s="87">
        <f t="shared" si="1"/>
        <v>0.30150000000000005</v>
      </c>
      <c r="G74" s="87">
        <f t="shared" si="1"/>
        <v>0.30150000000000005</v>
      </c>
      <c r="H74" s="87">
        <f t="shared" si="1"/>
        <v>0.30150000000000005</v>
      </c>
    </row>
    <row r="75" spans="1:8" x14ac:dyDescent="0.25">
      <c r="C75" s="29" t="s">
        <v>340</v>
      </c>
      <c r="D75" s="87">
        <f t="shared" si="1"/>
        <v>0</v>
      </c>
      <c r="E75" s="87">
        <f t="shared" si="1"/>
        <v>0</v>
      </c>
      <c r="F75" s="87">
        <f t="shared" si="1"/>
        <v>0.30150000000000005</v>
      </c>
      <c r="G75" s="87">
        <f t="shared" si="1"/>
        <v>0.55800000000000005</v>
      </c>
      <c r="H75" s="87">
        <f t="shared" si="1"/>
        <v>0.55800000000000005</v>
      </c>
    </row>
    <row r="76" spans="1:8" x14ac:dyDescent="0.25">
      <c r="A76" s="29" t="s">
        <v>174</v>
      </c>
      <c r="B76" s="29" t="s">
        <v>74</v>
      </c>
      <c r="C76" s="29" t="s">
        <v>338</v>
      </c>
      <c r="D76" s="87">
        <f t="shared" si="1"/>
        <v>0.63</v>
      </c>
      <c r="E76" s="87">
        <f t="shared" si="1"/>
        <v>0</v>
      </c>
      <c r="F76" s="87">
        <f t="shared" si="1"/>
        <v>0.30150000000000005</v>
      </c>
      <c r="G76" s="87">
        <f t="shared" si="1"/>
        <v>0</v>
      </c>
      <c r="H76" s="87">
        <f t="shared" si="1"/>
        <v>0</v>
      </c>
    </row>
    <row r="77" spans="1:8" x14ac:dyDescent="0.25">
      <c r="C77" s="29" t="s">
        <v>339</v>
      </c>
      <c r="D77" s="87">
        <f t="shared" ref="D77:H86" si="2">D22*0.9</f>
        <v>0.41400000000000003</v>
      </c>
      <c r="E77" s="87">
        <f t="shared" si="2"/>
        <v>0</v>
      </c>
      <c r="F77" s="87">
        <f t="shared" si="2"/>
        <v>0.30150000000000005</v>
      </c>
      <c r="G77" s="87">
        <f t="shared" si="2"/>
        <v>0</v>
      </c>
      <c r="H77" s="87">
        <f t="shared" si="2"/>
        <v>0</v>
      </c>
    </row>
    <row r="78" spans="1:8" x14ac:dyDescent="0.25">
      <c r="A78" s="29" t="s">
        <v>172</v>
      </c>
      <c r="B78" s="29" t="s">
        <v>74</v>
      </c>
      <c r="C78" s="29" t="s">
        <v>338</v>
      </c>
      <c r="D78" s="87">
        <f t="shared" si="2"/>
        <v>0.63</v>
      </c>
      <c r="E78" s="87">
        <f t="shared" si="2"/>
        <v>0</v>
      </c>
      <c r="F78" s="87">
        <f t="shared" si="2"/>
        <v>0.30150000000000005</v>
      </c>
      <c r="G78" s="87">
        <f t="shared" si="2"/>
        <v>0</v>
      </c>
      <c r="H78" s="87">
        <f t="shared" si="2"/>
        <v>0</v>
      </c>
    </row>
    <row r="79" spans="1:8" x14ac:dyDescent="0.25">
      <c r="C79" s="29" t="s">
        <v>339</v>
      </c>
      <c r="D79" s="87">
        <f t="shared" si="2"/>
        <v>0.41400000000000003</v>
      </c>
      <c r="E79" s="87">
        <f t="shared" si="2"/>
        <v>0</v>
      </c>
      <c r="F79" s="87">
        <f t="shared" si="2"/>
        <v>0.30150000000000005</v>
      </c>
      <c r="G79" s="87">
        <f t="shared" si="2"/>
        <v>0</v>
      </c>
      <c r="H79" s="87">
        <f t="shared" si="2"/>
        <v>0</v>
      </c>
    </row>
    <row r="80" spans="1:8" x14ac:dyDescent="0.25">
      <c r="A80" s="29" t="s">
        <v>173</v>
      </c>
      <c r="B80" s="29" t="s">
        <v>74</v>
      </c>
      <c r="C80" s="29" t="s">
        <v>338</v>
      </c>
      <c r="D80" s="87">
        <f t="shared" si="2"/>
        <v>0.63</v>
      </c>
      <c r="E80" s="87">
        <f t="shared" si="2"/>
        <v>0</v>
      </c>
      <c r="F80" s="87">
        <f t="shared" si="2"/>
        <v>0.30150000000000005</v>
      </c>
      <c r="G80" s="87">
        <f t="shared" si="2"/>
        <v>0</v>
      </c>
      <c r="H80" s="87">
        <f t="shared" si="2"/>
        <v>0</v>
      </c>
    </row>
    <row r="81" spans="1:8" x14ac:dyDescent="0.25">
      <c r="C81" s="29" t="s">
        <v>339</v>
      </c>
      <c r="D81" s="87">
        <f t="shared" si="2"/>
        <v>0.41400000000000003</v>
      </c>
      <c r="E81" s="87">
        <f t="shared" si="2"/>
        <v>0</v>
      </c>
      <c r="F81" s="87">
        <f t="shared" si="2"/>
        <v>0.30150000000000005</v>
      </c>
      <c r="G81" s="87">
        <f t="shared" si="2"/>
        <v>0</v>
      </c>
      <c r="H81" s="87">
        <f t="shared" si="2"/>
        <v>0</v>
      </c>
    </row>
    <row r="82" spans="1:8" x14ac:dyDescent="0.25">
      <c r="A82" s="29" t="s">
        <v>197</v>
      </c>
      <c r="B82" s="29" t="s">
        <v>81</v>
      </c>
      <c r="C82" s="29" t="s">
        <v>338</v>
      </c>
      <c r="D82" s="87">
        <f t="shared" si="2"/>
        <v>0.9</v>
      </c>
      <c r="E82" s="87">
        <f t="shared" si="2"/>
        <v>0.9</v>
      </c>
      <c r="F82" s="87">
        <f t="shared" si="2"/>
        <v>0.30150000000000005</v>
      </c>
      <c r="G82" s="87">
        <f t="shared" si="2"/>
        <v>0.9</v>
      </c>
      <c r="H82" s="87">
        <f t="shared" si="2"/>
        <v>0.9</v>
      </c>
    </row>
    <row r="83" spans="1:8" x14ac:dyDescent="0.25">
      <c r="C83" s="29" t="s">
        <v>339</v>
      </c>
      <c r="D83" s="87">
        <f t="shared" si="2"/>
        <v>0</v>
      </c>
      <c r="E83" s="87">
        <f t="shared" si="2"/>
        <v>0</v>
      </c>
      <c r="F83" s="87">
        <f t="shared" si="2"/>
        <v>0.30150000000000005</v>
      </c>
      <c r="G83" s="87">
        <f t="shared" si="2"/>
        <v>0</v>
      </c>
      <c r="H83" s="87">
        <f t="shared" si="2"/>
        <v>0</v>
      </c>
    </row>
    <row r="84" spans="1:8" x14ac:dyDescent="0.25">
      <c r="C84" s="29" t="s">
        <v>340</v>
      </c>
      <c r="D84" s="87">
        <f t="shared" si="2"/>
        <v>0</v>
      </c>
      <c r="E84" s="87">
        <f t="shared" si="2"/>
        <v>0</v>
      </c>
      <c r="F84" s="87">
        <f t="shared" si="2"/>
        <v>0.30150000000000005</v>
      </c>
      <c r="G84" s="87">
        <f t="shared" si="2"/>
        <v>0</v>
      </c>
      <c r="H84" s="87">
        <f t="shared" si="2"/>
        <v>0</v>
      </c>
    </row>
    <row r="85" spans="1:8" x14ac:dyDescent="0.25">
      <c r="A85" s="29" t="s">
        <v>198</v>
      </c>
      <c r="B85" s="29" t="s">
        <v>81</v>
      </c>
      <c r="C85" s="29" t="s">
        <v>338</v>
      </c>
      <c r="D85" s="87">
        <f t="shared" si="2"/>
        <v>0.9</v>
      </c>
      <c r="E85" s="87">
        <f t="shared" si="2"/>
        <v>0.9</v>
      </c>
      <c r="F85" s="87">
        <f t="shared" si="2"/>
        <v>0.30150000000000005</v>
      </c>
      <c r="G85" s="87">
        <f t="shared" si="2"/>
        <v>0.9</v>
      </c>
      <c r="H85" s="87">
        <f t="shared" si="2"/>
        <v>0.9</v>
      </c>
    </row>
    <row r="86" spans="1:8" x14ac:dyDescent="0.25">
      <c r="C86" s="29" t="s">
        <v>339</v>
      </c>
      <c r="D86" s="87">
        <f t="shared" si="2"/>
        <v>0</v>
      </c>
      <c r="E86" s="87">
        <f t="shared" si="2"/>
        <v>0</v>
      </c>
      <c r="F86" s="87">
        <f t="shared" si="2"/>
        <v>0.30150000000000005</v>
      </c>
      <c r="G86" s="87">
        <f t="shared" si="2"/>
        <v>0</v>
      </c>
      <c r="H86" s="87">
        <f t="shared" si="2"/>
        <v>0</v>
      </c>
    </row>
    <row r="87" spans="1:8" x14ac:dyDescent="0.25">
      <c r="C87" s="29" t="s">
        <v>340</v>
      </c>
      <c r="D87" s="87">
        <f t="shared" ref="D87:H96" si="3">D32*0.9</f>
        <v>0</v>
      </c>
      <c r="E87" s="87">
        <f t="shared" si="3"/>
        <v>0</v>
      </c>
      <c r="F87" s="87">
        <f t="shared" si="3"/>
        <v>0.30150000000000005</v>
      </c>
      <c r="G87" s="87">
        <f t="shared" si="3"/>
        <v>0</v>
      </c>
      <c r="H87" s="87">
        <f t="shared" si="3"/>
        <v>0</v>
      </c>
    </row>
    <row r="88" spans="1:8" x14ac:dyDescent="0.25">
      <c r="A88" s="29" t="s">
        <v>196</v>
      </c>
      <c r="B88" s="29" t="s">
        <v>81</v>
      </c>
      <c r="C88" s="29" t="s">
        <v>338</v>
      </c>
      <c r="D88" s="87">
        <f t="shared" si="3"/>
        <v>0.9</v>
      </c>
      <c r="E88" s="87">
        <f t="shared" si="3"/>
        <v>0.9</v>
      </c>
      <c r="F88" s="87">
        <f t="shared" si="3"/>
        <v>0.30150000000000005</v>
      </c>
      <c r="G88" s="87">
        <f t="shared" si="3"/>
        <v>0.9</v>
      </c>
      <c r="H88" s="87">
        <f t="shared" si="3"/>
        <v>0.9</v>
      </c>
    </row>
    <row r="89" spans="1:8" x14ac:dyDescent="0.25">
      <c r="C89" s="29" t="s">
        <v>339</v>
      </c>
      <c r="D89" s="87">
        <f t="shared" si="3"/>
        <v>0</v>
      </c>
      <c r="E89" s="87">
        <f t="shared" si="3"/>
        <v>0</v>
      </c>
      <c r="F89" s="87">
        <f t="shared" si="3"/>
        <v>0.30150000000000005</v>
      </c>
      <c r="G89" s="87">
        <f t="shared" si="3"/>
        <v>0</v>
      </c>
      <c r="H89" s="87">
        <f t="shared" si="3"/>
        <v>0</v>
      </c>
    </row>
    <row r="90" spans="1:8" x14ac:dyDescent="0.25">
      <c r="C90" s="29" t="s">
        <v>340</v>
      </c>
      <c r="D90" s="87">
        <f t="shared" si="3"/>
        <v>0</v>
      </c>
      <c r="E90" s="87">
        <f t="shared" si="3"/>
        <v>0</v>
      </c>
      <c r="F90" s="87">
        <f t="shared" si="3"/>
        <v>0.30150000000000005</v>
      </c>
      <c r="G90" s="87">
        <f t="shared" si="3"/>
        <v>0</v>
      </c>
      <c r="H90" s="87">
        <f t="shared" si="3"/>
        <v>0</v>
      </c>
    </row>
    <row r="91" spans="1:8" x14ac:dyDescent="0.25">
      <c r="A91" s="29" t="s">
        <v>195</v>
      </c>
      <c r="B91" s="29" t="s">
        <v>81</v>
      </c>
      <c r="C91" s="29" t="s">
        <v>338</v>
      </c>
      <c r="D91" s="87">
        <f t="shared" si="3"/>
        <v>0.9</v>
      </c>
      <c r="E91" s="87">
        <f t="shared" si="3"/>
        <v>0.9</v>
      </c>
      <c r="F91" s="87">
        <f t="shared" si="3"/>
        <v>0.30150000000000005</v>
      </c>
      <c r="G91" s="87">
        <f t="shared" si="3"/>
        <v>0.9</v>
      </c>
      <c r="H91" s="87">
        <f t="shared" si="3"/>
        <v>0.9</v>
      </c>
    </row>
    <row r="92" spans="1:8" x14ac:dyDescent="0.25">
      <c r="C92" s="29" t="s">
        <v>339</v>
      </c>
      <c r="D92" s="87">
        <f t="shared" si="3"/>
        <v>0</v>
      </c>
      <c r="E92" s="87">
        <f t="shared" si="3"/>
        <v>0</v>
      </c>
      <c r="F92" s="87">
        <f t="shared" si="3"/>
        <v>0.30150000000000005</v>
      </c>
      <c r="G92" s="87">
        <f t="shared" si="3"/>
        <v>0</v>
      </c>
      <c r="H92" s="87">
        <f t="shared" si="3"/>
        <v>0</v>
      </c>
    </row>
    <row r="93" spans="1:8" x14ac:dyDescent="0.25">
      <c r="C93" s="29" t="s">
        <v>340</v>
      </c>
      <c r="D93" s="87">
        <f t="shared" si="3"/>
        <v>0</v>
      </c>
      <c r="E93" s="87">
        <f t="shared" si="3"/>
        <v>0</v>
      </c>
      <c r="F93" s="87">
        <f t="shared" si="3"/>
        <v>0.30150000000000005</v>
      </c>
      <c r="G93" s="87">
        <f t="shared" si="3"/>
        <v>0</v>
      </c>
      <c r="H93" s="87">
        <f t="shared" si="3"/>
        <v>0</v>
      </c>
    </row>
    <row r="94" spans="1:8" x14ac:dyDescent="0.25">
      <c r="A94" s="29" t="s">
        <v>194</v>
      </c>
      <c r="B94" s="29" t="s">
        <v>81</v>
      </c>
      <c r="C94" s="29" t="s">
        <v>338</v>
      </c>
      <c r="D94" s="87">
        <f t="shared" si="3"/>
        <v>0.9</v>
      </c>
      <c r="E94" s="87">
        <f t="shared" si="3"/>
        <v>0.9</v>
      </c>
      <c r="F94" s="87">
        <f t="shared" si="3"/>
        <v>0.30150000000000005</v>
      </c>
      <c r="G94" s="87">
        <f t="shared" si="3"/>
        <v>0.9</v>
      </c>
      <c r="H94" s="87">
        <f t="shared" si="3"/>
        <v>0.9</v>
      </c>
    </row>
    <row r="95" spans="1:8" x14ac:dyDescent="0.25">
      <c r="C95" s="29" t="s">
        <v>339</v>
      </c>
      <c r="D95" s="87">
        <f t="shared" si="3"/>
        <v>0</v>
      </c>
      <c r="E95" s="87">
        <f t="shared" si="3"/>
        <v>0</v>
      </c>
      <c r="F95" s="87">
        <f t="shared" si="3"/>
        <v>0.30150000000000005</v>
      </c>
      <c r="G95" s="87">
        <f t="shared" si="3"/>
        <v>0</v>
      </c>
      <c r="H95" s="87">
        <f t="shared" si="3"/>
        <v>0</v>
      </c>
    </row>
    <row r="96" spans="1:8" x14ac:dyDescent="0.25">
      <c r="C96" s="29" t="s">
        <v>340</v>
      </c>
      <c r="D96" s="87">
        <f t="shared" si="3"/>
        <v>0</v>
      </c>
      <c r="E96" s="87">
        <f t="shared" si="3"/>
        <v>0</v>
      </c>
      <c r="F96" s="87">
        <f t="shared" si="3"/>
        <v>0.30150000000000005</v>
      </c>
      <c r="G96" s="87">
        <f t="shared" si="3"/>
        <v>0</v>
      </c>
      <c r="H96" s="87">
        <f t="shared" si="3"/>
        <v>0</v>
      </c>
    </row>
    <row r="97" spans="1:8" x14ac:dyDescent="0.25">
      <c r="A97" s="29" t="s">
        <v>200</v>
      </c>
      <c r="B97" s="29" t="s">
        <v>81</v>
      </c>
      <c r="C97" s="29" t="s">
        <v>338</v>
      </c>
      <c r="D97" s="87">
        <f t="shared" ref="D97:H106" si="4">D42*0.9</f>
        <v>0.27</v>
      </c>
      <c r="E97" s="87">
        <f t="shared" si="4"/>
        <v>0.27</v>
      </c>
      <c r="F97" s="87">
        <f t="shared" si="4"/>
        <v>0.30150000000000005</v>
      </c>
      <c r="G97" s="87">
        <f t="shared" si="4"/>
        <v>0.27</v>
      </c>
      <c r="H97" s="87">
        <f t="shared" si="4"/>
        <v>0.27</v>
      </c>
    </row>
    <row r="98" spans="1:8" x14ac:dyDescent="0.25">
      <c r="C98" s="29" t="s">
        <v>339</v>
      </c>
      <c r="D98" s="87">
        <f t="shared" si="4"/>
        <v>0.45</v>
      </c>
      <c r="E98" s="87">
        <f t="shared" si="4"/>
        <v>0.45</v>
      </c>
      <c r="F98" s="87">
        <f t="shared" si="4"/>
        <v>0.30150000000000005</v>
      </c>
      <c r="G98" s="87">
        <f t="shared" si="4"/>
        <v>0.45</v>
      </c>
      <c r="H98" s="87">
        <f t="shared" si="4"/>
        <v>0.45</v>
      </c>
    </row>
    <row r="99" spans="1:8" x14ac:dyDescent="0.25">
      <c r="C99" s="29" t="s">
        <v>340</v>
      </c>
      <c r="D99" s="87">
        <f t="shared" si="4"/>
        <v>0.58500000000000008</v>
      </c>
      <c r="E99" s="87">
        <f t="shared" si="4"/>
        <v>0.58500000000000008</v>
      </c>
      <c r="F99" s="87">
        <f t="shared" si="4"/>
        <v>0.30150000000000005</v>
      </c>
      <c r="G99" s="87">
        <f t="shared" si="4"/>
        <v>0.58500000000000008</v>
      </c>
      <c r="H99" s="87">
        <f t="shared" si="4"/>
        <v>0.58500000000000008</v>
      </c>
    </row>
    <row r="100" spans="1:8" x14ac:dyDescent="0.25">
      <c r="B100" s="29" t="s">
        <v>82</v>
      </c>
      <c r="C100" s="29" t="s">
        <v>338</v>
      </c>
      <c r="D100" s="87">
        <f t="shared" si="4"/>
        <v>0.27</v>
      </c>
      <c r="E100" s="87">
        <f t="shared" si="4"/>
        <v>0.27</v>
      </c>
      <c r="F100" s="87">
        <f t="shared" si="4"/>
        <v>0.30150000000000005</v>
      </c>
      <c r="G100" s="87">
        <f t="shared" si="4"/>
        <v>0.27</v>
      </c>
      <c r="H100" s="87">
        <f t="shared" si="4"/>
        <v>0.27</v>
      </c>
    </row>
    <row r="101" spans="1:8" x14ac:dyDescent="0.25">
      <c r="C101" s="29" t="s">
        <v>339</v>
      </c>
      <c r="D101" s="87">
        <f t="shared" si="4"/>
        <v>0.441</v>
      </c>
      <c r="E101" s="87">
        <f t="shared" si="4"/>
        <v>0.441</v>
      </c>
      <c r="F101" s="87">
        <f t="shared" si="4"/>
        <v>0.30150000000000005</v>
      </c>
      <c r="G101" s="87">
        <f t="shared" si="4"/>
        <v>0.441</v>
      </c>
      <c r="H101" s="87">
        <f t="shared" si="4"/>
        <v>0.441</v>
      </c>
    </row>
    <row r="102" spans="1:8" x14ac:dyDescent="0.25">
      <c r="C102" s="29" t="s">
        <v>340</v>
      </c>
      <c r="D102" s="87">
        <f t="shared" si="4"/>
        <v>0.46800000000000003</v>
      </c>
      <c r="E102" s="87">
        <f t="shared" si="4"/>
        <v>0.46800000000000003</v>
      </c>
      <c r="F102" s="87">
        <f t="shared" si="4"/>
        <v>0.30150000000000005</v>
      </c>
      <c r="G102" s="87">
        <f t="shared" si="4"/>
        <v>0.46800000000000003</v>
      </c>
      <c r="H102" s="87">
        <f t="shared" si="4"/>
        <v>0.46800000000000003</v>
      </c>
    </row>
    <row r="103" spans="1:8" x14ac:dyDescent="0.25">
      <c r="A103" s="29" t="s">
        <v>190</v>
      </c>
      <c r="B103" s="29" t="s">
        <v>81</v>
      </c>
      <c r="C103" s="29" t="s">
        <v>338</v>
      </c>
      <c r="D103" s="87">
        <f t="shared" si="4"/>
        <v>0.79200000000000004</v>
      </c>
      <c r="E103" s="87">
        <f t="shared" si="4"/>
        <v>0.79200000000000004</v>
      </c>
      <c r="F103" s="87">
        <f t="shared" si="4"/>
        <v>0.30150000000000005</v>
      </c>
      <c r="G103" s="87">
        <f t="shared" si="4"/>
        <v>0.79200000000000004</v>
      </c>
      <c r="H103" s="87">
        <f t="shared" si="4"/>
        <v>0.79200000000000004</v>
      </c>
    </row>
    <row r="104" spans="1:8" x14ac:dyDescent="0.25">
      <c r="C104" s="29" t="s">
        <v>339</v>
      </c>
      <c r="D104" s="87">
        <f t="shared" si="4"/>
        <v>0.83700000000000008</v>
      </c>
      <c r="E104" s="87">
        <f t="shared" si="4"/>
        <v>0.83700000000000008</v>
      </c>
      <c r="F104" s="87">
        <f t="shared" si="4"/>
        <v>0.30150000000000005</v>
      </c>
      <c r="G104" s="87">
        <f t="shared" si="4"/>
        <v>0.83700000000000008</v>
      </c>
      <c r="H104" s="87">
        <f t="shared" si="4"/>
        <v>0.83700000000000008</v>
      </c>
    </row>
    <row r="105" spans="1:8" x14ac:dyDescent="0.25">
      <c r="A105" s="29" t="s">
        <v>199</v>
      </c>
      <c r="B105" s="29" t="s">
        <v>81</v>
      </c>
      <c r="C105" s="29" t="s">
        <v>338</v>
      </c>
      <c r="D105" s="87">
        <f t="shared" si="4"/>
        <v>0.9</v>
      </c>
      <c r="E105" s="87">
        <f t="shared" si="4"/>
        <v>0.9</v>
      </c>
      <c r="F105" s="87">
        <f t="shared" si="4"/>
        <v>0.30150000000000005</v>
      </c>
      <c r="G105" s="87">
        <f t="shared" si="4"/>
        <v>0.9</v>
      </c>
      <c r="H105" s="87">
        <f t="shared" si="4"/>
        <v>0.9</v>
      </c>
    </row>
    <row r="106" spans="1:8" x14ac:dyDescent="0.25">
      <c r="C106" s="29" t="s">
        <v>339</v>
      </c>
      <c r="D106" s="87">
        <f t="shared" si="4"/>
        <v>0.77400000000000002</v>
      </c>
      <c r="E106" s="87">
        <f t="shared" si="4"/>
        <v>0.77400000000000002</v>
      </c>
      <c r="F106" s="87">
        <f t="shared" si="4"/>
        <v>0.30150000000000005</v>
      </c>
      <c r="G106" s="87">
        <f t="shared" si="4"/>
        <v>0.77400000000000002</v>
      </c>
      <c r="H106" s="87">
        <f t="shared" si="4"/>
        <v>0.77400000000000002</v>
      </c>
    </row>
    <row r="107" spans="1:8" x14ac:dyDescent="0.25">
      <c r="A107" s="29" t="s">
        <v>183</v>
      </c>
      <c r="B107" s="29" t="s">
        <v>72</v>
      </c>
      <c r="C107" s="29" t="s">
        <v>338</v>
      </c>
      <c r="D107" s="87">
        <f t="shared" ref="D107:H116" si="5">D52*0.9</f>
        <v>0.52200000000000002</v>
      </c>
      <c r="E107" s="87">
        <f t="shared" si="5"/>
        <v>0.52200000000000002</v>
      </c>
      <c r="F107" s="87">
        <f t="shared" si="5"/>
        <v>0.30150000000000005</v>
      </c>
      <c r="G107" s="87">
        <f t="shared" si="5"/>
        <v>0</v>
      </c>
      <c r="H107" s="87">
        <f t="shared" si="5"/>
        <v>0</v>
      </c>
    </row>
    <row r="108" spans="1:8" x14ac:dyDescent="0.25">
      <c r="C108" s="29" t="s">
        <v>339</v>
      </c>
      <c r="D108" s="87">
        <f t="shared" si="5"/>
        <v>0.45900000000000002</v>
      </c>
      <c r="E108" s="87">
        <f t="shared" si="5"/>
        <v>0.45900000000000002</v>
      </c>
      <c r="F108" s="87">
        <f t="shared" si="5"/>
        <v>0.30150000000000005</v>
      </c>
      <c r="G108" s="87">
        <f t="shared" si="5"/>
        <v>0</v>
      </c>
      <c r="H108" s="87">
        <f t="shared" si="5"/>
        <v>0</v>
      </c>
    </row>
    <row r="110" spans="1:8" s="89" customFormat="1" ht="13" customHeight="1" x14ac:dyDescent="0.3">
      <c r="A110" s="92" t="s">
        <v>333</v>
      </c>
      <c r="B110" s="93"/>
      <c r="C110" s="93"/>
    </row>
    <row r="111" spans="1:8" ht="13" customHeight="1" x14ac:dyDescent="0.3">
      <c r="A111" s="54" t="s">
        <v>156</v>
      </c>
      <c r="B111" s="54" t="s">
        <v>336</v>
      </c>
      <c r="C111" s="79" t="s">
        <v>337</v>
      </c>
      <c r="D111" s="54" t="s">
        <v>67</v>
      </c>
      <c r="E111" s="54" t="s">
        <v>77</v>
      </c>
      <c r="F111" s="54" t="s">
        <v>78</v>
      </c>
      <c r="G111" s="54" t="s">
        <v>79</v>
      </c>
      <c r="H111" s="54" t="s">
        <v>80</v>
      </c>
    </row>
    <row r="112" spans="1:8" x14ac:dyDescent="0.25">
      <c r="A112" s="29" t="s">
        <v>193</v>
      </c>
      <c r="B112" s="29" t="s">
        <v>81</v>
      </c>
      <c r="C112" s="29" t="s">
        <v>338</v>
      </c>
      <c r="D112" s="87">
        <f t="shared" ref="D112:H121" si="6">D2*1.05</f>
        <v>0</v>
      </c>
      <c r="E112" s="87">
        <f t="shared" si="6"/>
        <v>0</v>
      </c>
      <c r="F112" s="87">
        <f t="shared" si="6"/>
        <v>0.35175000000000006</v>
      </c>
      <c r="G112" s="87">
        <f t="shared" si="6"/>
        <v>0.35175000000000006</v>
      </c>
      <c r="H112" s="87">
        <f t="shared" si="6"/>
        <v>0.35175000000000006</v>
      </c>
    </row>
    <row r="113" spans="1:8" x14ac:dyDescent="0.25">
      <c r="C113" s="29" t="s">
        <v>339</v>
      </c>
      <c r="D113" s="87">
        <f t="shared" si="6"/>
        <v>0</v>
      </c>
      <c r="E113" s="87">
        <f t="shared" si="6"/>
        <v>0</v>
      </c>
      <c r="F113" s="87">
        <f t="shared" si="6"/>
        <v>0.55791044776119403</v>
      </c>
      <c r="G113" s="87">
        <f t="shared" si="6"/>
        <v>0.55791044776119403</v>
      </c>
      <c r="H113" s="87">
        <f t="shared" si="6"/>
        <v>0.55791044776119403</v>
      </c>
    </row>
    <row r="114" spans="1:8" x14ac:dyDescent="0.25">
      <c r="C114" s="29" t="s">
        <v>340</v>
      </c>
      <c r="D114" s="87">
        <f t="shared" si="6"/>
        <v>0</v>
      </c>
      <c r="E114" s="87">
        <f t="shared" si="6"/>
        <v>0</v>
      </c>
      <c r="F114" s="87">
        <f t="shared" si="6"/>
        <v>0.40432835820895541</v>
      </c>
      <c r="G114" s="87">
        <f t="shared" si="6"/>
        <v>0.40432835820895541</v>
      </c>
      <c r="H114" s="87">
        <f t="shared" si="6"/>
        <v>0.40432835820895541</v>
      </c>
    </row>
    <row r="115" spans="1:8" x14ac:dyDescent="0.25">
      <c r="A115" s="29" t="s">
        <v>191</v>
      </c>
      <c r="B115" s="29" t="s">
        <v>205</v>
      </c>
      <c r="C115" s="29" t="s">
        <v>338</v>
      </c>
      <c r="D115" s="87">
        <f t="shared" si="6"/>
        <v>0</v>
      </c>
      <c r="E115" s="87">
        <f t="shared" si="6"/>
        <v>0</v>
      </c>
      <c r="F115" s="87">
        <f t="shared" si="6"/>
        <v>0.35175000000000006</v>
      </c>
      <c r="G115" s="87">
        <f t="shared" si="6"/>
        <v>0.35175000000000006</v>
      </c>
      <c r="H115" s="87">
        <f t="shared" si="6"/>
        <v>0.35175000000000006</v>
      </c>
    </row>
    <row r="116" spans="1:8" x14ac:dyDescent="0.25">
      <c r="C116" s="29" t="s">
        <v>340</v>
      </c>
      <c r="D116" s="87">
        <f t="shared" si="6"/>
        <v>0</v>
      </c>
      <c r="E116" s="87">
        <f t="shared" si="6"/>
        <v>0</v>
      </c>
      <c r="F116" s="87">
        <f t="shared" si="6"/>
        <v>0.27268656716417905</v>
      </c>
      <c r="G116" s="87">
        <f t="shared" si="6"/>
        <v>0.27268656716417905</v>
      </c>
      <c r="H116" s="87">
        <f t="shared" si="6"/>
        <v>0</v>
      </c>
    </row>
    <row r="117" spans="1:8" x14ac:dyDescent="0.25">
      <c r="B117" s="29" t="s">
        <v>204</v>
      </c>
      <c r="C117" s="29" t="s">
        <v>338</v>
      </c>
      <c r="D117" s="87">
        <f t="shared" si="6"/>
        <v>0</v>
      </c>
      <c r="E117" s="87">
        <f t="shared" si="6"/>
        <v>0</v>
      </c>
      <c r="F117" s="87">
        <f t="shared" si="6"/>
        <v>0.35175000000000006</v>
      </c>
      <c r="G117" s="87">
        <f t="shared" si="6"/>
        <v>0.35175000000000006</v>
      </c>
      <c r="H117" s="87">
        <f t="shared" si="6"/>
        <v>0.35175000000000006</v>
      </c>
    </row>
    <row r="118" spans="1:8" x14ac:dyDescent="0.25">
      <c r="C118" s="29" t="s">
        <v>340</v>
      </c>
      <c r="D118" s="87">
        <f t="shared" si="6"/>
        <v>0</v>
      </c>
      <c r="E118" s="87">
        <f t="shared" si="6"/>
        <v>0</v>
      </c>
      <c r="F118" s="87">
        <f t="shared" si="6"/>
        <v>0.27268656716417905</v>
      </c>
      <c r="G118" s="87">
        <f t="shared" si="6"/>
        <v>0.27268656716417905</v>
      </c>
      <c r="H118" s="87">
        <f t="shared" si="6"/>
        <v>0</v>
      </c>
    </row>
    <row r="119" spans="1:8" x14ac:dyDescent="0.25">
      <c r="A119" s="29" t="s">
        <v>184</v>
      </c>
      <c r="B119" s="29" t="s">
        <v>205</v>
      </c>
      <c r="C119" s="29" t="s">
        <v>338</v>
      </c>
      <c r="D119" s="87">
        <f t="shared" si="6"/>
        <v>0</v>
      </c>
      <c r="E119" s="87">
        <f t="shared" si="6"/>
        <v>0</v>
      </c>
      <c r="F119" s="87">
        <f t="shared" si="6"/>
        <v>0.35175000000000006</v>
      </c>
      <c r="G119" s="87">
        <f t="shared" si="6"/>
        <v>0.35175000000000006</v>
      </c>
      <c r="H119" s="87">
        <f t="shared" si="6"/>
        <v>0.35175000000000006</v>
      </c>
    </row>
    <row r="120" spans="1:8" x14ac:dyDescent="0.25">
      <c r="C120" s="29" t="s">
        <v>340</v>
      </c>
      <c r="D120" s="87">
        <f t="shared" si="6"/>
        <v>0</v>
      </c>
      <c r="E120" s="87">
        <f t="shared" si="6"/>
        <v>0</v>
      </c>
      <c r="F120" s="87">
        <f t="shared" si="6"/>
        <v>0.27268656716417905</v>
      </c>
      <c r="G120" s="87">
        <f t="shared" si="6"/>
        <v>0.27268656716417905</v>
      </c>
      <c r="H120" s="87">
        <f t="shared" si="6"/>
        <v>0</v>
      </c>
    </row>
    <row r="121" spans="1:8" x14ac:dyDescent="0.25">
      <c r="B121" s="29" t="s">
        <v>204</v>
      </c>
      <c r="C121" s="29" t="s">
        <v>338</v>
      </c>
      <c r="D121" s="87">
        <f t="shared" si="6"/>
        <v>0</v>
      </c>
      <c r="E121" s="87">
        <f t="shared" si="6"/>
        <v>0</v>
      </c>
      <c r="F121" s="87">
        <f t="shared" si="6"/>
        <v>0.35175000000000006</v>
      </c>
      <c r="G121" s="87">
        <f t="shared" si="6"/>
        <v>0.35175000000000006</v>
      </c>
      <c r="H121" s="87">
        <f t="shared" si="6"/>
        <v>0.35175000000000006</v>
      </c>
    </row>
    <row r="122" spans="1:8" x14ac:dyDescent="0.25">
      <c r="C122" s="29" t="s">
        <v>340</v>
      </c>
      <c r="D122" s="87">
        <f t="shared" ref="D122:H131" si="7">D12*1.05</f>
        <v>0</v>
      </c>
      <c r="E122" s="87">
        <f t="shared" si="7"/>
        <v>0</v>
      </c>
      <c r="F122" s="87">
        <f t="shared" si="7"/>
        <v>0.27268656716417905</v>
      </c>
      <c r="G122" s="87">
        <f t="shared" si="7"/>
        <v>0.27268656716417905</v>
      </c>
      <c r="H122" s="87">
        <f t="shared" si="7"/>
        <v>0</v>
      </c>
    </row>
    <row r="123" spans="1:8" x14ac:dyDescent="0.25">
      <c r="A123" s="29" t="s">
        <v>192</v>
      </c>
      <c r="B123" s="29" t="s">
        <v>205</v>
      </c>
      <c r="C123" s="29" t="s">
        <v>338</v>
      </c>
      <c r="D123" s="87">
        <f t="shared" si="7"/>
        <v>0</v>
      </c>
      <c r="E123" s="87">
        <f t="shared" si="7"/>
        <v>0</v>
      </c>
      <c r="F123" s="87">
        <f t="shared" si="7"/>
        <v>0.35175000000000006</v>
      </c>
      <c r="G123" s="87">
        <f t="shared" si="7"/>
        <v>0.35175000000000006</v>
      </c>
      <c r="H123" s="87">
        <f t="shared" si="7"/>
        <v>0.35175000000000006</v>
      </c>
    </row>
    <row r="124" spans="1:8" x14ac:dyDescent="0.25">
      <c r="C124" s="29" t="s">
        <v>340</v>
      </c>
      <c r="D124" s="87">
        <f t="shared" si="7"/>
        <v>0</v>
      </c>
      <c r="E124" s="87">
        <f t="shared" si="7"/>
        <v>0</v>
      </c>
      <c r="F124" s="87">
        <f t="shared" si="7"/>
        <v>0.27268656716417905</v>
      </c>
      <c r="G124" s="87">
        <f t="shared" si="7"/>
        <v>0.27268656716417905</v>
      </c>
      <c r="H124" s="87">
        <f t="shared" si="7"/>
        <v>0</v>
      </c>
    </row>
    <row r="125" spans="1:8" x14ac:dyDescent="0.25">
      <c r="B125" s="29" t="s">
        <v>204</v>
      </c>
      <c r="C125" s="29" t="s">
        <v>338</v>
      </c>
      <c r="D125" s="87">
        <f t="shared" si="7"/>
        <v>0</v>
      </c>
      <c r="E125" s="87">
        <f t="shared" si="7"/>
        <v>0</v>
      </c>
      <c r="F125" s="87">
        <f t="shared" si="7"/>
        <v>0.35175000000000006</v>
      </c>
      <c r="G125" s="87">
        <f t="shared" si="7"/>
        <v>0.35175000000000006</v>
      </c>
      <c r="H125" s="87">
        <f t="shared" si="7"/>
        <v>0.35175000000000006</v>
      </c>
    </row>
    <row r="126" spans="1:8" x14ac:dyDescent="0.25">
      <c r="C126" s="29" t="s">
        <v>340</v>
      </c>
      <c r="D126" s="87">
        <f t="shared" si="7"/>
        <v>0</v>
      </c>
      <c r="E126" s="87">
        <f t="shared" si="7"/>
        <v>0</v>
      </c>
      <c r="F126" s="87">
        <f t="shared" si="7"/>
        <v>0.27268656716417905</v>
      </c>
      <c r="G126" s="87">
        <f t="shared" si="7"/>
        <v>0.27268656716417905</v>
      </c>
      <c r="H126" s="87">
        <f t="shared" si="7"/>
        <v>0</v>
      </c>
    </row>
    <row r="127" spans="1:8" x14ac:dyDescent="0.25">
      <c r="A127" s="29" t="s">
        <v>169</v>
      </c>
      <c r="B127" s="29" t="s">
        <v>205</v>
      </c>
      <c r="C127" s="29" t="s">
        <v>338</v>
      </c>
      <c r="D127" s="87">
        <f t="shared" si="7"/>
        <v>0</v>
      </c>
      <c r="E127" s="87">
        <f t="shared" si="7"/>
        <v>0</v>
      </c>
      <c r="F127" s="87">
        <f t="shared" si="7"/>
        <v>0.35175000000000006</v>
      </c>
      <c r="G127" s="87">
        <f t="shared" si="7"/>
        <v>0.35175000000000006</v>
      </c>
      <c r="H127" s="87">
        <f t="shared" si="7"/>
        <v>0.35175000000000006</v>
      </c>
    </row>
    <row r="128" spans="1:8" x14ac:dyDescent="0.25">
      <c r="C128" s="29" t="s">
        <v>340</v>
      </c>
      <c r="D128" s="87">
        <f t="shared" si="7"/>
        <v>0</v>
      </c>
      <c r="E128" s="87">
        <f t="shared" si="7"/>
        <v>0</v>
      </c>
      <c r="F128" s="87">
        <f t="shared" si="7"/>
        <v>0.35175000000000006</v>
      </c>
      <c r="G128" s="87">
        <f t="shared" si="7"/>
        <v>0.65100000000000002</v>
      </c>
      <c r="H128" s="87">
        <f t="shared" si="7"/>
        <v>0.65100000000000002</v>
      </c>
    </row>
    <row r="129" spans="1:8" x14ac:dyDescent="0.25">
      <c r="B129" s="29" t="s">
        <v>204</v>
      </c>
      <c r="C129" s="29" t="s">
        <v>338</v>
      </c>
      <c r="D129" s="87">
        <f t="shared" si="7"/>
        <v>0</v>
      </c>
      <c r="E129" s="87">
        <f t="shared" si="7"/>
        <v>0</v>
      </c>
      <c r="F129" s="87">
        <f t="shared" si="7"/>
        <v>0.35175000000000006</v>
      </c>
      <c r="G129" s="87">
        <f t="shared" si="7"/>
        <v>0.35175000000000006</v>
      </c>
      <c r="H129" s="87">
        <f t="shared" si="7"/>
        <v>0.35175000000000006</v>
      </c>
    </row>
    <row r="130" spans="1:8" x14ac:dyDescent="0.25">
      <c r="C130" s="29" t="s">
        <v>340</v>
      </c>
      <c r="D130" s="87">
        <f t="shared" si="7"/>
        <v>0</v>
      </c>
      <c r="E130" s="87">
        <f t="shared" si="7"/>
        <v>0</v>
      </c>
      <c r="F130" s="87">
        <f t="shared" si="7"/>
        <v>0.35175000000000006</v>
      </c>
      <c r="G130" s="87">
        <f t="shared" si="7"/>
        <v>0.65100000000000002</v>
      </c>
      <c r="H130" s="87">
        <f t="shared" si="7"/>
        <v>0.65100000000000002</v>
      </c>
    </row>
    <row r="131" spans="1:8" x14ac:dyDescent="0.25">
      <c r="A131" s="29" t="s">
        <v>174</v>
      </c>
      <c r="B131" s="29" t="s">
        <v>74</v>
      </c>
      <c r="C131" s="29" t="s">
        <v>338</v>
      </c>
      <c r="D131" s="87">
        <f t="shared" si="7"/>
        <v>0.73499999999999999</v>
      </c>
      <c r="E131" s="87">
        <f t="shared" si="7"/>
        <v>0</v>
      </c>
      <c r="F131" s="87">
        <f t="shared" si="7"/>
        <v>0.35175000000000006</v>
      </c>
      <c r="G131" s="87">
        <f t="shared" si="7"/>
        <v>0</v>
      </c>
      <c r="H131" s="87">
        <f t="shared" si="7"/>
        <v>0</v>
      </c>
    </row>
    <row r="132" spans="1:8" x14ac:dyDescent="0.25">
      <c r="C132" s="29" t="s">
        <v>339</v>
      </c>
      <c r="D132" s="87">
        <f t="shared" ref="D132:H141" si="8">D22*1.05</f>
        <v>0.48300000000000004</v>
      </c>
      <c r="E132" s="87">
        <f t="shared" si="8"/>
        <v>0</v>
      </c>
      <c r="F132" s="87">
        <f t="shared" si="8"/>
        <v>0.35175000000000006</v>
      </c>
      <c r="G132" s="87">
        <f t="shared" si="8"/>
        <v>0</v>
      </c>
      <c r="H132" s="87">
        <f t="shared" si="8"/>
        <v>0</v>
      </c>
    </row>
    <row r="133" spans="1:8" x14ac:dyDescent="0.25">
      <c r="A133" s="29" t="s">
        <v>172</v>
      </c>
      <c r="B133" s="29" t="s">
        <v>74</v>
      </c>
      <c r="C133" s="29" t="s">
        <v>338</v>
      </c>
      <c r="D133" s="87">
        <f t="shared" si="8"/>
        <v>0.73499999999999999</v>
      </c>
      <c r="E133" s="87">
        <f t="shared" si="8"/>
        <v>0</v>
      </c>
      <c r="F133" s="87">
        <f t="shared" si="8"/>
        <v>0.35175000000000006</v>
      </c>
      <c r="G133" s="87">
        <f t="shared" si="8"/>
        <v>0</v>
      </c>
      <c r="H133" s="87">
        <f t="shared" si="8"/>
        <v>0</v>
      </c>
    </row>
    <row r="134" spans="1:8" x14ac:dyDescent="0.25">
      <c r="C134" s="29" t="s">
        <v>339</v>
      </c>
      <c r="D134" s="87">
        <f t="shared" si="8"/>
        <v>0.48300000000000004</v>
      </c>
      <c r="E134" s="87">
        <f t="shared" si="8"/>
        <v>0</v>
      </c>
      <c r="F134" s="87">
        <f t="shared" si="8"/>
        <v>0.35175000000000006</v>
      </c>
      <c r="G134" s="87">
        <f t="shared" si="8"/>
        <v>0</v>
      </c>
      <c r="H134" s="87">
        <f t="shared" si="8"/>
        <v>0</v>
      </c>
    </row>
    <row r="135" spans="1:8" x14ac:dyDescent="0.25">
      <c r="A135" s="29" t="s">
        <v>173</v>
      </c>
      <c r="B135" s="29" t="s">
        <v>74</v>
      </c>
      <c r="C135" s="29" t="s">
        <v>338</v>
      </c>
      <c r="D135" s="87">
        <f t="shared" si="8"/>
        <v>0.73499999999999999</v>
      </c>
      <c r="E135" s="87">
        <f t="shared" si="8"/>
        <v>0</v>
      </c>
      <c r="F135" s="87">
        <f t="shared" si="8"/>
        <v>0.35175000000000006</v>
      </c>
      <c r="G135" s="87">
        <f t="shared" si="8"/>
        <v>0</v>
      </c>
      <c r="H135" s="87">
        <f t="shared" si="8"/>
        <v>0</v>
      </c>
    </row>
    <row r="136" spans="1:8" x14ac:dyDescent="0.25">
      <c r="C136" s="29" t="s">
        <v>339</v>
      </c>
      <c r="D136" s="87">
        <f t="shared" si="8"/>
        <v>0.48300000000000004</v>
      </c>
      <c r="E136" s="87">
        <f t="shared" si="8"/>
        <v>0</v>
      </c>
      <c r="F136" s="87">
        <f t="shared" si="8"/>
        <v>0.35175000000000006</v>
      </c>
      <c r="G136" s="87">
        <f t="shared" si="8"/>
        <v>0</v>
      </c>
      <c r="H136" s="87">
        <f t="shared" si="8"/>
        <v>0</v>
      </c>
    </row>
    <row r="137" spans="1:8" x14ac:dyDescent="0.25">
      <c r="A137" s="29" t="s">
        <v>197</v>
      </c>
      <c r="B137" s="29" t="s">
        <v>81</v>
      </c>
      <c r="C137" s="29" t="s">
        <v>338</v>
      </c>
      <c r="D137" s="87">
        <f t="shared" si="8"/>
        <v>1.05</v>
      </c>
      <c r="E137" s="87">
        <f t="shared" si="8"/>
        <v>1.05</v>
      </c>
      <c r="F137" s="87">
        <f t="shared" si="8"/>
        <v>0.35175000000000006</v>
      </c>
      <c r="G137" s="87">
        <f t="shared" si="8"/>
        <v>1.05</v>
      </c>
      <c r="H137" s="87">
        <f t="shared" si="8"/>
        <v>1.05</v>
      </c>
    </row>
    <row r="138" spans="1:8" x14ac:dyDescent="0.25">
      <c r="C138" s="29" t="s">
        <v>339</v>
      </c>
      <c r="D138" s="87">
        <f t="shared" si="8"/>
        <v>0</v>
      </c>
      <c r="E138" s="87">
        <f t="shared" si="8"/>
        <v>0</v>
      </c>
      <c r="F138" s="87">
        <f t="shared" si="8"/>
        <v>0.35175000000000006</v>
      </c>
      <c r="G138" s="87">
        <f t="shared" si="8"/>
        <v>0</v>
      </c>
      <c r="H138" s="87">
        <f t="shared" si="8"/>
        <v>0</v>
      </c>
    </row>
    <row r="139" spans="1:8" x14ac:dyDescent="0.25">
      <c r="C139" s="29" t="s">
        <v>340</v>
      </c>
      <c r="D139" s="87">
        <f t="shared" si="8"/>
        <v>0</v>
      </c>
      <c r="E139" s="87">
        <f t="shared" si="8"/>
        <v>0</v>
      </c>
      <c r="F139" s="87">
        <f t="shared" si="8"/>
        <v>0.35175000000000006</v>
      </c>
      <c r="G139" s="87">
        <f t="shared" si="8"/>
        <v>0</v>
      </c>
      <c r="H139" s="87">
        <f t="shared" si="8"/>
        <v>0</v>
      </c>
    </row>
    <row r="140" spans="1:8" x14ac:dyDescent="0.25">
      <c r="A140" s="29" t="s">
        <v>198</v>
      </c>
      <c r="B140" s="29" t="s">
        <v>81</v>
      </c>
      <c r="C140" s="29" t="s">
        <v>338</v>
      </c>
      <c r="D140" s="87">
        <f t="shared" si="8"/>
        <v>1.05</v>
      </c>
      <c r="E140" s="87">
        <f t="shared" si="8"/>
        <v>1.05</v>
      </c>
      <c r="F140" s="87">
        <f t="shared" si="8"/>
        <v>0.35175000000000006</v>
      </c>
      <c r="G140" s="87">
        <f t="shared" si="8"/>
        <v>1.05</v>
      </c>
      <c r="H140" s="87">
        <f t="shared" si="8"/>
        <v>1.05</v>
      </c>
    </row>
    <row r="141" spans="1:8" x14ac:dyDescent="0.25">
      <c r="C141" s="29" t="s">
        <v>339</v>
      </c>
      <c r="D141" s="87">
        <f t="shared" si="8"/>
        <v>0</v>
      </c>
      <c r="E141" s="87">
        <f t="shared" si="8"/>
        <v>0</v>
      </c>
      <c r="F141" s="87">
        <f t="shared" si="8"/>
        <v>0.35175000000000006</v>
      </c>
      <c r="G141" s="87">
        <f t="shared" si="8"/>
        <v>0</v>
      </c>
      <c r="H141" s="87">
        <f t="shared" si="8"/>
        <v>0</v>
      </c>
    </row>
    <row r="142" spans="1:8" x14ac:dyDescent="0.25">
      <c r="C142" s="29" t="s">
        <v>340</v>
      </c>
      <c r="D142" s="87">
        <f t="shared" ref="D142:H151" si="9">D32*1.05</f>
        <v>0</v>
      </c>
      <c r="E142" s="87">
        <f t="shared" si="9"/>
        <v>0</v>
      </c>
      <c r="F142" s="87">
        <f t="shared" si="9"/>
        <v>0.35175000000000006</v>
      </c>
      <c r="G142" s="87">
        <f t="shared" si="9"/>
        <v>0</v>
      </c>
      <c r="H142" s="87">
        <f t="shared" si="9"/>
        <v>0</v>
      </c>
    </row>
    <row r="143" spans="1:8" x14ac:dyDescent="0.25">
      <c r="A143" s="29" t="s">
        <v>196</v>
      </c>
      <c r="B143" s="29" t="s">
        <v>81</v>
      </c>
      <c r="C143" s="29" t="s">
        <v>338</v>
      </c>
      <c r="D143" s="87">
        <f t="shared" si="9"/>
        <v>1.05</v>
      </c>
      <c r="E143" s="87">
        <f t="shared" si="9"/>
        <v>1.05</v>
      </c>
      <c r="F143" s="87">
        <f t="shared" si="9"/>
        <v>0.35175000000000006</v>
      </c>
      <c r="G143" s="87">
        <f t="shared" si="9"/>
        <v>1.05</v>
      </c>
      <c r="H143" s="87">
        <f t="shared" si="9"/>
        <v>1.05</v>
      </c>
    </row>
    <row r="144" spans="1:8" x14ac:dyDescent="0.25">
      <c r="C144" s="29" t="s">
        <v>339</v>
      </c>
      <c r="D144" s="87">
        <f t="shared" si="9"/>
        <v>0</v>
      </c>
      <c r="E144" s="87">
        <f t="shared" si="9"/>
        <v>0</v>
      </c>
      <c r="F144" s="87">
        <f t="shared" si="9"/>
        <v>0.35175000000000006</v>
      </c>
      <c r="G144" s="87">
        <f t="shared" si="9"/>
        <v>0</v>
      </c>
      <c r="H144" s="87">
        <f t="shared" si="9"/>
        <v>0</v>
      </c>
    </row>
    <row r="145" spans="1:8" x14ac:dyDescent="0.25">
      <c r="C145" s="29" t="s">
        <v>340</v>
      </c>
      <c r="D145" s="87">
        <f t="shared" si="9"/>
        <v>0</v>
      </c>
      <c r="E145" s="87">
        <f t="shared" si="9"/>
        <v>0</v>
      </c>
      <c r="F145" s="87">
        <f t="shared" si="9"/>
        <v>0.35175000000000006</v>
      </c>
      <c r="G145" s="87">
        <f t="shared" si="9"/>
        <v>0</v>
      </c>
      <c r="H145" s="87">
        <f t="shared" si="9"/>
        <v>0</v>
      </c>
    </row>
    <row r="146" spans="1:8" x14ac:dyDescent="0.25">
      <c r="A146" s="29" t="s">
        <v>195</v>
      </c>
      <c r="B146" s="29" t="s">
        <v>81</v>
      </c>
      <c r="C146" s="29" t="s">
        <v>338</v>
      </c>
      <c r="D146" s="87">
        <f t="shared" si="9"/>
        <v>1.05</v>
      </c>
      <c r="E146" s="87">
        <f t="shared" si="9"/>
        <v>1.05</v>
      </c>
      <c r="F146" s="87">
        <f t="shared" si="9"/>
        <v>0.35175000000000006</v>
      </c>
      <c r="G146" s="87">
        <f t="shared" si="9"/>
        <v>1.05</v>
      </c>
      <c r="H146" s="87">
        <f t="shared" si="9"/>
        <v>1.05</v>
      </c>
    </row>
    <row r="147" spans="1:8" x14ac:dyDescent="0.25">
      <c r="C147" s="29" t="s">
        <v>339</v>
      </c>
      <c r="D147" s="87">
        <f t="shared" si="9"/>
        <v>0</v>
      </c>
      <c r="E147" s="87">
        <f t="shared" si="9"/>
        <v>0</v>
      </c>
      <c r="F147" s="87">
        <f t="shared" si="9"/>
        <v>0.35175000000000006</v>
      </c>
      <c r="G147" s="87">
        <f t="shared" si="9"/>
        <v>0</v>
      </c>
      <c r="H147" s="87">
        <f t="shared" si="9"/>
        <v>0</v>
      </c>
    </row>
    <row r="148" spans="1:8" x14ac:dyDescent="0.25">
      <c r="C148" s="29" t="s">
        <v>340</v>
      </c>
      <c r="D148" s="87">
        <f t="shared" si="9"/>
        <v>0</v>
      </c>
      <c r="E148" s="87">
        <f t="shared" si="9"/>
        <v>0</v>
      </c>
      <c r="F148" s="87">
        <f t="shared" si="9"/>
        <v>0.35175000000000006</v>
      </c>
      <c r="G148" s="87">
        <f t="shared" si="9"/>
        <v>0</v>
      </c>
      <c r="H148" s="87">
        <f t="shared" si="9"/>
        <v>0</v>
      </c>
    </row>
    <row r="149" spans="1:8" x14ac:dyDescent="0.25">
      <c r="A149" s="29" t="s">
        <v>194</v>
      </c>
      <c r="B149" s="29" t="s">
        <v>81</v>
      </c>
      <c r="C149" s="29" t="s">
        <v>338</v>
      </c>
      <c r="D149" s="87">
        <f t="shared" si="9"/>
        <v>1.05</v>
      </c>
      <c r="E149" s="87">
        <f t="shared" si="9"/>
        <v>1.05</v>
      </c>
      <c r="F149" s="87">
        <f t="shared" si="9"/>
        <v>0.35175000000000006</v>
      </c>
      <c r="G149" s="87">
        <f t="shared" si="9"/>
        <v>1.05</v>
      </c>
      <c r="H149" s="87">
        <f t="shared" si="9"/>
        <v>1.05</v>
      </c>
    </row>
    <row r="150" spans="1:8" x14ac:dyDescent="0.25">
      <c r="C150" s="29" t="s">
        <v>339</v>
      </c>
      <c r="D150" s="87">
        <f t="shared" si="9"/>
        <v>0</v>
      </c>
      <c r="E150" s="87">
        <f t="shared" si="9"/>
        <v>0</v>
      </c>
      <c r="F150" s="87">
        <f t="shared" si="9"/>
        <v>0.35175000000000006</v>
      </c>
      <c r="G150" s="87">
        <f t="shared" si="9"/>
        <v>0</v>
      </c>
      <c r="H150" s="87">
        <f t="shared" si="9"/>
        <v>0</v>
      </c>
    </row>
    <row r="151" spans="1:8" x14ac:dyDescent="0.25">
      <c r="C151" s="29" t="s">
        <v>340</v>
      </c>
      <c r="D151" s="87">
        <f t="shared" si="9"/>
        <v>0</v>
      </c>
      <c r="E151" s="87">
        <f t="shared" si="9"/>
        <v>0</v>
      </c>
      <c r="F151" s="87">
        <f t="shared" si="9"/>
        <v>0.35175000000000006</v>
      </c>
      <c r="G151" s="87">
        <f t="shared" si="9"/>
        <v>0</v>
      </c>
      <c r="H151" s="87">
        <f t="shared" si="9"/>
        <v>0</v>
      </c>
    </row>
    <row r="152" spans="1:8" x14ac:dyDescent="0.25">
      <c r="A152" s="29" t="s">
        <v>200</v>
      </c>
      <c r="B152" s="29" t="s">
        <v>81</v>
      </c>
      <c r="C152" s="29" t="s">
        <v>338</v>
      </c>
      <c r="D152" s="87">
        <f t="shared" ref="D152:H161" si="10">D42*1.05</f>
        <v>0.315</v>
      </c>
      <c r="E152" s="87">
        <f t="shared" si="10"/>
        <v>0.315</v>
      </c>
      <c r="F152" s="87">
        <f t="shared" si="10"/>
        <v>0.35175000000000006</v>
      </c>
      <c r="G152" s="87">
        <f t="shared" si="10"/>
        <v>0.315</v>
      </c>
      <c r="H152" s="87">
        <f t="shared" si="10"/>
        <v>0.315</v>
      </c>
    </row>
    <row r="153" spans="1:8" x14ac:dyDescent="0.25">
      <c r="C153" s="29" t="s">
        <v>339</v>
      </c>
      <c r="D153" s="87">
        <f t="shared" si="10"/>
        <v>0.52500000000000002</v>
      </c>
      <c r="E153" s="87">
        <f t="shared" si="10"/>
        <v>0.52500000000000002</v>
      </c>
      <c r="F153" s="87">
        <f t="shared" si="10"/>
        <v>0.35175000000000006</v>
      </c>
      <c r="G153" s="87">
        <f t="shared" si="10"/>
        <v>0.52500000000000002</v>
      </c>
      <c r="H153" s="87">
        <f t="shared" si="10"/>
        <v>0.52500000000000002</v>
      </c>
    </row>
    <row r="154" spans="1:8" x14ac:dyDescent="0.25">
      <c r="C154" s="29" t="s">
        <v>340</v>
      </c>
      <c r="D154" s="87">
        <f t="shared" si="10"/>
        <v>0.68250000000000011</v>
      </c>
      <c r="E154" s="87">
        <f t="shared" si="10"/>
        <v>0.68250000000000011</v>
      </c>
      <c r="F154" s="87">
        <f t="shared" si="10"/>
        <v>0.35175000000000006</v>
      </c>
      <c r="G154" s="87">
        <f t="shared" si="10"/>
        <v>0.68250000000000011</v>
      </c>
      <c r="H154" s="87">
        <f t="shared" si="10"/>
        <v>0.68250000000000011</v>
      </c>
    </row>
    <row r="155" spans="1:8" x14ac:dyDescent="0.25">
      <c r="B155" s="29" t="s">
        <v>82</v>
      </c>
      <c r="C155" s="29" t="s">
        <v>338</v>
      </c>
      <c r="D155" s="87">
        <f t="shared" si="10"/>
        <v>0.315</v>
      </c>
      <c r="E155" s="87">
        <f t="shared" si="10"/>
        <v>0.315</v>
      </c>
      <c r="F155" s="87">
        <f t="shared" si="10"/>
        <v>0.35175000000000006</v>
      </c>
      <c r="G155" s="87">
        <f t="shared" si="10"/>
        <v>0.315</v>
      </c>
      <c r="H155" s="87">
        <f t="shared" si="10"/>
        <v>0.315</v>
      </c>
    </row>
    <row r="156" spans="1:8" x14ac:dyDescent="0.25">
      <c r="C156" s="29" t="s">
        <v>339</v>
      </c>
      <c r="D156" s="87">
        <f t="shared" si="10"/>
        <v>0.51449999999999996</v>
      </c>
      <c r="E156" s="87">
        <f t="shared" si="10"/>
        <v>0.51449999999999996</v>
      </c>
      <c r="F156" s="87">
        <f t="shared" si="10"/>
        <v>0.35175000000000006</v>
      </c>
      <c r="G156" s="87">
        <f t="shared" si="10"/>
        <v>0.51449999999999996</v>
      </c>
      <c r="H156" s="87">
        <f t="shared" si="10"/>
        <v>0.51449999999999996</v>
      </c>
    </row>
    <row r="157" spans="1:8" x14ac:dyDescent="0.25">
      <c r="C157" s="29" t="s">
        <v>340</v>
      </c>
      <c r="D157" s="87">
        <f t="shared" si="10"/>
        <v>0.54600000000000004</v>
      </c>
      <c r="E157" s="87">
        <f t="shared" si="10"/>
        <v>0.54600000000000004</v>
      </c>
      <c r="F157" s="87">
        <f t="shared" si="10"/>
        <v>0.35175000000000006</v>
      </c>
      <c r="G157" s="87">
        <f t="shared" si="10"/>
        <v>0.54600000000000004</v>
      </c>
      <c r="H157" s="87">
        <f t="shared" si="10"/>
        <v>0.54600000000000004</v>
      </c>
    </row>
    <row r="158" spans="1:8" x14ac:dyDescent="0.25">
      <c r="A158" s="29" t="s">
        <v>190</v>
      </c>
      <c r="B158" s="29" t="s">
        <v>81</v>
      </c>
      <c r="C158" s="29" t="s">
        <v>338</v>
      </c>
      <c r="D158" s="87">
        <f t="shared" si="10"/>
        <v>0.92400000000000004</v>
      </c>
      <c r="E158" s="87">
        <f t="shared" si="10"/>
        <v>0.92400000000000004</v>
      </c>
      <c r="F158" s="87">
        <f t="shared" si="10"/>
        <v>0.35175000000000006</v>
      </c>
      <c r="G158" s="87">
        <f t="shared" si="10"/>
        <v>0.92400000000000004</v>
      </c>
      <c r="H158" s="87">
        <f t="shared" si="10"/>
        <v>0.92400000000000004</v>
      </c>
    </row>
    <row r="159" spans="1:8" x14ac:dyDescent="0.25">
      <c r="C159" s="29" t="s">
        <v>339</v>
      </c>
      <c r="D159" s="87">
        <f t="shared" si="10"/>
        <v>0.97650000000000015</v>
      </c>
      <c r="E159" s="87">
        <f t="shared" si="10"/>
        <v>0.97650000000000015</v>
      </c>
      <c r="F159" s="87">
        <f t="shared" si="10"/>
        <v>0.35175000000000006</v>
      </c>
      <c r="G159" s="87">
        <f t="shared" si="10"/>
        <v>0.97650000000000015</v>
      </c>
      <c r="H159" s="87">
        <f t="shared" si="10"/>
        <v>0.97650000000000015</v>
      </c>
    </row>
    <row r="160" spans="1:8" x14ac:dyDescent="0.25">
      <c r="A160" s="29" t="s">
        <v>199</v>
      </c>
      <c r="B160" s="29" t="s">
        <v>81</v>
      </c>
      <c r="C160" s="29" t="s">
        <v>338</v>
      </c>
      <c r="D160" s="87">
        <f t="shared" si="10"/>
        <v>1.05</v>
      </c>
      <c r="E160" s="87">
        <f t="shared" si="10"/>
        <v>1.05</v>
      </c>
      <c r="F160" s="87">
        <f t="shared" si="10"/>
        <v>0.35175000000000006</v>
      </c>
      <c r="G160" s="87">
        <f t="shared" si="10"/>
        <v>1.05</v>
      </c>
      <c r="H160" s="87">
        <f t="shared" si="10"/>
        <v>1.05</v>
      </c>
    </row>
    <row r="161" spans="1:8" x14ac:dyDescent="0.25">
      <c r="C161" s="29" t="s">
        <v>339</v>
      </c>
      <c r="D161" s="87">
        <f t="shared" si="10"/>
        <v>0.90300000000000002</v>
      </c>
      <c r="E161" s="87">
        <f t="shared" si="10"/>
        <v>0.90300000000000002</v>
      </c>
      <c r="F161" s="87">
        <f t="shared" si="10"/>
        <v>0.35175000000000006</v>
      </c>
      <c r="G161" s="87">
        <f t="shared" si="10"/>
        <v>0.90300000000000002</v>
      </c>
      <c r="H161" s="87">
        <f t="shared" si="10"/>
        <v>0.90300000000000002</v>
      </c>
    </row>
    <row r="162" spans="1:8" x14ac:dyDescent="0.25">
      <c r="A162" s="29" t="s">
        <v>183</v>
      </c>
      <c r="B162" s="29" t="s">
        <v>72</v>
      </c>
      <c r="C162" s="29" t="s">
        <v>338</v>
      </c>
      <c r="D162" s="87">
        <f t="shared" ref="D162:H171" si="11">D52*1.05</f>
        <v>0.60899999999999999</v>
      </c>
      <c r="E162" s="87">
        <f t="shared" si="11"/>
        <v>0.60899999999999999</v>
      </c>
      <c r="F162" s="87">
        <f t="shared" si="11"/>
        <v>0.35175000000000006</v>
      </c>
      <c r="G162" s="87">
        <f t="shared" si="11"/>
        <v>0</v>
      </c>
      <c r="H162" s="87">
        <f t="shared" si="11"/>
        <v>0</v>
      </c>
    </row>
    <row r="163" spans="1:8" x14ac:dyDescent="0.25">
      <c r="C163" s="29" t="s">
        <v>339</v>
      </c>
      <c r="D163" s="87">
        <f t="shared" si="11"/>
        <v>0.53550000000000009</v>
      </c>
      <c r="E163" s="87">
        <f t="shared" si="11"/>
        <v>0.53550000000000009</v>
      </c>
      <c r="F163" s="87">
        <f t="shared" si="11"/>
        <v>0.35175000000000006</v>
      </c>
      <c r="G163" s="87">
        <f t="shared" si="11"/>
        <v>0</v>
      </c>
      <c r="H163" s="87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81640625" defaultRowHeight="12.5" x14ac:dyDescent="0.25"/>
  <cols>
    <col min="1" max="1" width="28" style="64" customWidth="1"/>
    <col min="2" max="2" width="27.453125" style="64" customWidth="1"/>
    <col min="3" max="3" width="23.6328125" style="64" customWidth="1"/>
    <col min="4" max="7" width="17.1796875" style="64" customWidth="1"/>
    <col min="8" max="8" width="12.81640625" style="64" customWidth="1"/>
    <col min="9" max="16384" width="12.81640625" style="64"/>
  </cols>
  <sheetData>
    <row r="1" spans="1:8" ht="13" customHeight="1" x14ac:dyDescent="0.3">
      <c r="A1" s="73" t="s">
        <v>156</v>
      </c>
      <c r="B1" s="73" t="s">
        <v>336</v>
      </c>
      <c r="C1" s="73"/>
      <c r="D1" s="54" t="s">
        <v>112</v>
      </c>
      <c r="E1" s="54" t="s">
        <v>113</v>
      </c>
      <c r="F1" s="54" t="s">
        <v>114</v>
      </c>
      <c r="G1" s="54" t="s">
        <v>115</v>
      </c>
      <c r="H1" s="54"/>
    </row>
    <row r="2" spans="1:8" x14ac:dyDescent="0.25">
      <c r="A2" s="80" t="s">
        <v>168</v>
      </c>
      <c r="B2" s="64" t="s">
        <v>94</v>
      </c>
      <c r="C2" s="80" t="s">
        <v>338</v>
      </c>
      <c r="D2" s="87">
        <v>1</v>
      </c>
      <c r="E2" s="87">
        <v>1</v>
      </c>
      <c r="F2" s="87">
        <v>1</v>
      </c>
      <c r="G2" s="87">
        <v>1</v>
      </c>
      <c r="H2" s="72"/>
    </row>
    <row r="3" spans="1:8" x14ac:dyDescent="0.25">
      <c r="C3" s="64" t="s">
        <v>339</v>
      </c>
      <c r="D3" s="87">
        <v>0.2</v>
      </c>
      <c r="E3" s="87">
        <v>0.2</v>
      </c>
      <c r="F3" s="87">
        <v>0.2</v>
      </c>
      <c r="G3" s="87">
        <v>0.2</v>
      </c>
      <c r="H3" s="80"/>
    </row>
    <row r="4" spans="1:8" x14ac:dyDescent="0.25">
      <c r="A4" s="80" t="s">
        <v>187</v>
      </c>
      <c r="B4" s="64" t="s">
        <v>94</v>
      </c>
      <c r="C4" s="80" t="s">
        <v>338</v>
      </c>
      <c r="D4" s="87">
        <v>1</v>
      </c>
      <c r="E4" s="87">
        <v>1</v>
      </c>
      <c r="F4" s="87">
        <v>1</v>
      </c>
      <c r="G4" s="87">
        <v>1</v>
      </c>
      <c r="H4" s="80"/>
    </row>
    <row r="5" spans="1:8" x14ac:dyDescent="0.25">
      <c r="C5" s="64" t="s">
        <v>339</v>
      </c>
      <c r="D5" s="87">
        <v>0.59</v>
      </c>
      <c r="E5" s="87">
        <v>0.59</v>
      </c>
      <c r="F5" s="87">
        <v>0.59</v>
      </c>
      <c r="G5" s="87">
        <v>0.59</v>
      </c>
      <c r="H5" s="72"/>
    </row>
    <row r="6" spans="1:8" x14ac:dyDescent="0.25">
      <c r="A6" s="80" t="s">
        <v>186</v>
      </c>
      <c r="B6" s="64" t="s">
        <v>94</v>
      </c>
      <c r="C6" s="80" t="s">
        <v>338</v>
      </c>
      <c r="D6" s="87">
        <v>1</v>
      </c>
      <c r="E6" s="87">
        <v>1</v>
      </c>
      <c r="F6" s="87">
        <v>1</v>
      </c>
      <c r="G6" s="87">
        <v>1</v>
      </c>
      <c r="H6" s="72"/>
    </row>
    <row r="7" spans="1:8" x14ac:dyDescent="0.25">
      <c r="C7" s="64" t="s">
        <v>339</v>
      </c>
      <c r="D7" s="87">
        <v>0.6</v>
      </c>
      <c r="E7" s="87">
        <v>0.6</v>
      </c>
      <c r="F7" s="87">
        <v>0.6</v>
      </c>
      <c r="G7" s="87">
        <v>0.6</v>
      </c>
      <c r="H7" s="80"/>
    </row>
    <row r="9" spans="1:8" s="88" customFormat="1" ht="13" customHeight="1" x14ac:dyDescent="0.3">
      <c r="A9" s="88" t="s">
        <v>330</v>
      </c>
    </row>
    <row r="10" spans="1:8" ht="13" customHeight="1" x14ac:dyDescent="0.3">
      <c r="A10" s="73" t="s">
        <v>156</v>
      </c>
      <c r="B10" s="73" t="s">
        <v>336</v>
      </c>
      <c r="C10" s="73"/>
      <c r="D10" s="54" t="s">
        <v>112</v>
      </c>
      <c r="E10" s="54" t="s">
        <v>113</v>
      </c>
      <c r="F10" s="54" t="s">
        <v>114</v>
      </c>
      <c r="G10" s="54" t="s">
        <v>115</v>
      </c>
    </row>
    <row r="11" spans="1:8" x14ac:dyDescent="0.25">
      <c r="A11" s="80" t="s">
        <v>168</v>
      </c>
      <c r="B11" s="64" t="s">
        <v>94</v>
      </c>
      <c r="C11" s="80" t="s">
        <v>338</v>
      </c>
      <c r="D11" s="87">
        <f t="shared" ref="D11:G16" si="0">D2*0.9</f>
        <v>0.9</v>
      </c>
      <c r="E11" s="87">
        <f t="shared" si="0"/>
        <v>0.9</v>
      </c>
      <c r="F11" s="87">
        <f t="shared" si="0"/>
        <v>0.9</v>
      </c>
      <c r="G11" s="87">
        <f t="shared" si="0"/>
        <v>0.9</v>
      </c>
    </row>
    <row r="12" spans="1:8" x14ac:dyDescent="0.25">
      <c r="C12" s="64" t="s">
        <v>339</v>
      </c>
      <c r="D12" s="87">
        <f t="shared" si="0"/>
        <v>0.18000000000000002</v>
      </c>
      <c r="E12" s="87">
        <f t="shared" si="0"/>
        <v>0.18000000000000002</v>
      </c>
      <c r="F12" s="87">
        <f t="shared" si="0"/>
        <v>0.18000000000000002</v>
      </c>
      <c r="G12" s="87">
        <f t="shared" si="0"/>
        <v>0.18000000000000002</v>
      </c>
    </row>
    <row r="13" spans="1:8" x14ac:dyDescent="0.25">
      <c r="A13" s="80" t="s">
        <v>187</v>
      </c>
      <c r="B13" s="64" t="s">
        <v>94</v>
      </c>
      <c r="C13" s="80" t="s">
        <v>338</v>
      </c>
      <c r="D13" s="87">
        <f t="shared" si="0"/>
        <v>0.9</v>
      </c>
      <c r="E13" s="87">
        <f t="shared" si="0"/>
        <v>0.9</v>
      </c>
      <c r="F13" s="87">
        <f t="shared" si="0"/>
        <v>0.9</v>
      </c>
      <c r="G13" s="87">
        <f t="shared" si="0"/>
        <v>0.9</v>
      </c>
    </row>
    <row r="14" spans="1:8" x14ac:dyDescent="0.25">
      <c r="C14" s="64" t="s">
        <v>339</v>
      </c>
      <c r="D14" s="87">
        <f t="shared" si="0"/>
        <v>0.53100000000000003</v>
      </c>
      <c r="E14" s="87">
        <f t="shared" si="0"/>
        <v>0.53100000000000003</v>
      </c>
      <c r="F14" s="87">
        <f t="shared" si="0"/>
        <v>0.53100000000000003</v>
      </c>
      <c r="G14" s="87">
        <f t="shared" si="0"/>
        <v>0.53100000000000003</v>
      </c>
    </row>
    <row r="15" spans="1:8" x14ac:dyDescent="0.25">
      <c r="A15" s="80" t="s">
        <v>186</v>
      </c>
      <c r="B15" s="64" t="s">
        <v>94</v>
      </c>
      <c r="C15" s="80" t="s">
        <v>338</v>
      </c>
      <c r="D15" s="87">
        <f t="shared" si="0"/>
        <v>0.9</v>
      </c>
      <c r="E15" s="87">
        <f t="shared" si="0"/>
        <v>0.9</v>
      </c>
      <c r="F15" s="87">
        <f t="shared" si="0"/>
        <v>0.9</v>
      </c>
      <c r="G15" s="87">
        <f t="shared" si="0"/>
        <v>0.9</v>
      </c>
    </row>
    <row r="16" spans="1:8" x14ac:dyDescent="0.25">
      <c r="C16" s="64" t="s">
        <v>339</v>
      </c>
      <c r="D16" s="87">
        <f t="shared" si="0"/>
        <v>0.54</v>
      </c>
      <c r="E16" s="87">
        <f t="shared" si="0"/>
        <v>0.54</v>
      </c>
      <c r="F16" s="87">
        <f t="shared" si="0"/>
        <v>0.54</v>
      </c>
      <c r="G16" s="87">
        <f t="shared" si="0"/>
        <v>0.54</v>
      </c>
    </row>
    <row r="18" spans="1:7" s="88" customFormat="1" ht="13" customHeight="1" x14ac:dyDescent="0.3">
      <c r="A18" s="88" t="s">
        <v>333</v>
      </c>
    </row>
    <row r="19" spans="1:7" ht="13" customHeight="1" x14ac:dyDescent="0.3">
      <c r="A19" s="73" t="s">
        <v>156</v>
      </c>
      <c r="B19" s="73" t="s">
        <v>336</v>
      </c>
      <c r="C19" s="73"/>
      <c r="D19" s="54" t="s">
        <v>112</v>
      </c>
      <c r="E19" s="54" t="s">
        <v>113</v>
      </c>
      <c r="F19" s="54" t="s">
        <v>114</v>
      </c>
      <c r="G19" s="54" t="s">
        <v>115</v>
      </c>
    </row>
    <row r="20" spans="1:7" x14ac:dyDescent="0.25">
      <c r="A20" s="80" t="s">
        <v>168</v>
      </c>
      <c r="B20" s="64" t="s">
        <v>94</v>
      </c>
      <c r="C20" s="80" t="s">
        <v>338</v>
      </c>
      <c r="D20" s="87">
        <f t="shared" ref="D20:G25" si="1">D2*1.05</f>
        <v>1.05</v>
      </c>
      <c r="E20" s="87">
        <f t="shared" si="1"/>
        <v>1.05</v>
      </c>
      <c r="F20" s="87">
        <f t="shared" si="1"/>
        <v>1.05</v>
      </c>
      <c r="G20" s="87">
        <f t="shared" si="1"/>
        <v>1.05</v>
      </c>
    </row>
    <row r="21" spans="1:7" x14ac:dyDescent="0.25">
      <c r="C21" s="64" t="s">
        <v>339</v>
      </c>
      <c r="D21" s="87">
        <f t="shared" si="1"/>
        <v>0.21000000000000002</v>
      </c>
      <c r="E21" s="87">
        <f t="shared" si="1"/>
        <v>0.21000000000000002</v>
      </c>
      <c r="F21" s="87">
        <f t="shared" si="1"/>
        <v>0.21000000000000002</v>
      </c>
      <c r="G21" s="87">
        <f t="shared" si="1"/>
        <v>0.21000000000000002</v>
      </c>
    </row>
    <row r="22" spans="1:7" x14ac:dyDescent="0.25">
      <c r="A22" s="80" t="s">
        <v>187</v>
      </c>
      <c r="B22" s="64" t="s">
        <v>94</v>
      </c>
      <c r="C22" s="80" t="s">
        <v>338</v>
      </c>
      <c r="D22" s="87">
        <f t="shared" si="1"/>
        <v>1.05</v>
      </c>
      <c r="E22" s="87">
        <f t="shared" si="1"/>
        <v>1.05</v>
      </c>
      <c r="F22" s="87">
        <f t="shared" si="1"/>
        <v>1.05</v>
      </c>
      <c r="G22" s="87">
        <f t="shared" si="1"/>
        <v>1.05</v>
      </c>
    </row>
    <row r="23" spans="1:7" x14ac:dyDescent="0.25">
      <c r="C23" s="64" t="s">
        <v>339</v>
      </c>
      <c r="D23" s="87">
        <f t="shared" si="1"/>
        <v>0.61949999999999994</v>
      </c>
      <c r="E23" s="87">
        <f t="shared" si="1"/>
        <v>0.61949999999999994</v>
      </c>
      <c r="F23" s="87">
        <f t="shared" si="1"/>
        <v>0.61949999999999994</v>
      </c>
      <c r="G23" s="87">
        <f t="shared" si="1"/>
        <v>0.61949999999999994</v>
      </c>
    </row>
    <row r="24" spans="1:7" x14ac:dyDescent="0.25">
      <c r="A24" s="80" t="s">
        <v>186</v>
      </c>
      <c r="B24" s="64" t="s">
        <v>94</v>
      </c>
      <c r="C24" s="80" t="s">
        <v>338</v>
      </c>
      <c r="D24" s="87">
        <f t="shared" si="1"/>
        <v>1.05</v>
      </c>
      <c r="E24" s="87">
        <f t="shared" si="1"/>
        <v>1.05</v>
      </c>
      <c r="F24" s="87">
        <f t="shared" si="1"/>
        <v>1.05</v>
      </c>
      <c r="G24" s="87">
        <f t="shared" si="1"/>
        <v>1.05</v>
      </c>
    </row>
    <row r="25" spans="1:7" x14ac:dyDescent="0.25">
      <c r="C25" s="64" t="s">
        <v>339</v>
      </c>
      <c r="D25" s="87">
        <f t="shared" si="1"/>
        <v>0.63</v>
      </c>
      <c r="E25" s="87">
        <f t="shared" si="1"/>
        <v>0.63</v>
      </c>
      <c r="F25" s="87">
        <f t="shared" si="1"/>
        <v>0.63</v>
      </c>
      <c r="G25" s="87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31" t="str">
        <f>"Percentage of deaths in baseline year ("&amp;start_year&amp;") attributable to cause"</f>
        <v>Percentage of deaths in baseline year (2021) attributable to cause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107">
        <v>0</v>
      </c>
    </row>
    <row r="4" spans="1:8" ht="15.75" customHeight="1" x14ac:dyDescent="0.25">
      <c r="B4" s="13" t="s">
        <v>69</v>
      </c>
      <c r="C4" s="108">
        <v>0.14075710599709071</v>
      </c>
    </row>
    <row r="5" spans="1:8" ht="15.75" customHeight="1" x14ac:dyDescent="0.25">
      <c r="B5" s="13" t="s">
        <v>70</v>
      </c>
      <c r="C5" s="108">
        <v>5.2716678745143943E-2</v>
      </c>
    </row>
    <row r="6" spans="1:8" ht="15.75" customHeight="1" x14ac:dyDescent="0.25">
      <c r="B6" s="13" t="s">
        <v>71</v>
      </c>
      <c r="C6" s="108">
        <v>0.20186068047371131</v>
      </c>
    </row>
    <row r="7" spans="1:8" ht="15.75" customHeight="1" x14ac:dyDescent="0.25">
      <c r="B7" s="13" t="s">
        <v>72</v>
      </c>
      <c r="C7" s="108">
        <v>0.35771751950634961</v>
      </c>
    </row>
    <row r="8" spans="1:8" ht="15.75" customHeight="1" x14ac:dyDescent="0.25">
      <c r="B8" s="13" t="s">
        <v>73</v>
      </c>
      <c r="C8" s="108">
        <v>0</v>
      </c>
    </row>
    <row r="9" spans="1:8" ht="15.75" customHeight="1" x14ac:dyDescent="0.25">
      <c r="B9" s="13" t="s">
        <v>74</v>
      </c>
      <c r="C9" s="108">
        <v>0.1004316405325008</v>
      </c>
    </row>
    <row r="10" spans="1:8" ht="15.75" customHeight="1" x14ac:dyDescent="0.25">
      <c r="B10" s="13" t="s">
        <v>75</v>
      </c>
      <c r="C10" s="108">
        <v>0.14651637474520379</v>
      </c>
    </row>
    <row r="11" spans="1:8" ht="15.75" customHeight="1" x14ac:dyDescent="0.25">
      <c r="B11" s="18" t="s">
        <v>30</v>
      </c>
      <c r="C11" s="40">
        <f>SUM(C3:C10)</f>
        <v>1.0000000000000002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94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107">
        <v>7.3577327340360738E-2</v>
      </c>
      <c r="D14" s="107">
        <v>7.3577327340360738E-2</v>
      </c>
      <c r="E14" s="107">
        <v>7.3577327340360738E-2</v>
      </c>
      <c r="F14" s="107">
        <v>7.3577327340360738E-2</v>
      </c>
    </row>
    <row r="15" spans="1:8" ht="15.75" customHeight="1" x14ac:dyDescent="0.25">
      <c r="B15" s="13" t="s">
        <v>82</v>
      </c>
      <c r="C15" s="108">
        <v>0.13225559045026949</v>
      </c>
      <c r="D15" s="108">
        <v>0.13225559045026949</v>
      </c>
      <c r="E15" s="108">
        <v>0.13225559045026949</v>
      </c>
      <c r="F15" s="108">
        <v>0.13225559045026949</v>
      </c>
    </row>
    <row r="16" spans="1:8" ht="15.75" customHeight="1" x14ac:dyDescent="0.25">
      <c r="B16" s="13" t="s">
        <v>83</v>
      </c>
      <c r="C16" s="108">
        <v>1.06809175920646E-2</v>
      </c>
      <c r="D16" s="108">
        <v>1.06809175920646E-2</v>
      </c>
      <c r="E16" s="108">
        <v>1.06809175920646E-2</v>
      </c>
      <c r="F16" s="108">
        <v>1.06809175920646E-2</v>
      </c>
    </row>
    <row r="17" spans="1:8" ht="15.75" customHeight="1" x14ac:dyDescent="0.25">
      <c r="B17" s="13" t="s">
        <v>84</v>
      </c>
      <c r="C17" s="108">
        <v>8.5737234032186947E-3</v>
      </c>
      <c r="D17" s="108">
        <v>8.5737234032186947E-3</v>
      </c>
      <c r="E17" s="108">
        <v>8.5737234032186947E-3</v>
      </c>
      <c r="F17" s="108">
        <v>8.5737234032186947E-3</v>
      </c>
    </row>
    <row r="18" spans="1:8" ht="15.75" customHeight="1" x14ac:dyDescent="0.25">
      <c r="B18" s="13" t="s">
        <v>85</v>
      </c>
      <c r="C18" s="108">
        <v>1.3269662198541099E-3</v>
      </c>
      <c r="D18" s="108">
        <v>1.3269662198541099E-3</v>
      </c>
      <c r="E18" s="108">
        <v>1.3269662198541099E-3</v>
      </c>
      <c r="F18" s="108">
        <v>1.3269662198541099E-3</v>
      </c>
    </row>
    <row r="19" spans="1:8" ht="15.75" customHeight="1" x14ac:dyDescent="0.25">
      <c r="B19" s="13" t="s">
        <v>86</v>
      </c>
      <c r="C19" s="108">
        <v>4.3791703544782913E-3</v>
      </c>
      <c r="D19" s="108">
        <v>4.3791703544782913E-3</v>
      </c>
      <c r="E19" s="108">
        <v>4.3791703544782913E-3</v>
      </c>
      <c r="F19" s="108">
        <v>4.3791703544782913E-3</v>
      </c>
    </row>
    <row r="20" spans="1:8" ht="15.75" customHeight="1" x14ac:dyDescent="0.25">
      <c r="B20" s="13" t="s">
        <v>87</v>
      </c>
      <c r="C20" s="108">
        <v>0.45121921845126672</v>
      </c>
      <c r="D20" s="108">
        <v>0.45121921845126672</v>
      </c>
      <c r="E20" s="108">
        <v>0.45121921845126672</v>
      </c>
      <c r="F20" s="108">
        <v>0.45121921845126672</v>
      </c>
    </row>
    <row r="21" spans="1:8" ht="15.75" customHeight="1" x14ac:dyDescent="0.25">
      <c r="B21" s="13" t="s">
        <v>88</v>
      </c>
      <c r="C21" s="108">
        <v>7.0890608454721782E-2</v>
      </c>
      <c r="D21" s="108">
        <v>7.0890608454721782E-2</v>
      </c>
      <c r="E21" s="108">
        <v>7.0890608454721782E-2</v>
      </c>
      <c r="F21" s="108">
        <v>7.0890608454721782E-2</v>
      </c>
    </row>
    <row r="22" spans="1:8" ht="15.75" customHeight="1" x14ac:dyDescent="0.25">
      <c r="B22" s="13" t="s">
        <v>89</v>
      </c>
      <c r="C22" s="108">
        <v>0.2470964777337657</v>
      </c>
      <c r="D22" s="108">
        <v>0.2470964777337657</v>
      </c>
      <c r="E22" s="108">
        <v>0.2470964777337657</v>
      </c>
      <c r="F22" s="108">
        <v>0.2470964777337657</v>
      </c>
    </row>
    <row r="23" spans="1:8" ht="15.75" customHeight="1" x14ac:dyDescent="0.25">
      <c r="B23" s="18" t="s">
        <v>30</v>
      </c>
      <c r="C23" s="40">
        <f>SUM(C14:C22)</f>
        <v>1</v>
      </c>
      <c r="D23" s="40">
        <f>SUM(D14:D22)</f>
        <v>1</v>
      </c>
      <c r="E23" s="40">
        <f>SUM(E14:E22)</f>
        <v>1</v>
      </c>
      <c r="F23" s="40">
        <f>SUM(F14:F22)</f>
        <v>1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107">
        <v>3.3942822999999997E-2</v>
      </c>
    </row>
    <row r="27" spans="1:8" ht="15.75" customHeight="1" x14ac:dyDescent="0.25">
      <c r="B27" s="13" t="s">
        <v>92</v>
      </c>
      <c r="C27" s="108">
        <v>5.9011999999999997E-4</v>
      </c>
    </row>
    <row r="28" spans="1:8" ht="15.75" customHeight="1" x14ac:dyDescent="0.25">
      <c r="B28" s="13" t="s">
        <v>93</v>
      </c>
      <c r="C28" s="108">
        <v>0.106273149</v>
      </c>
    </row>
    <row r="29" spans="1:8" ht="15.75" customHeight="1" x14ac:dyDescent="0.25">
      <c r="B29" s="13" t="s">
        <v>94</v>
      </c>
      <c r="C29" s="108">
        <v>0.14667259199999999</v>
      </c>
    </row>
    <row r="30" spans="1:8" ht="15.75" customHeight="1" x14ac:dyDescent="0.25">
      <c r="B30" s="13" t="s">
        <v>95</v>
      </c>
      <c r="C30" s="108">
        <v>8.2104470999999998E-2</v>
      </c>
    </row>
    <row r="31" spans="1:8" ht="15.75" customHeight="1" x14ac:dyDescent="0.25">
      <c r="B31" s="13" t="s">
        <v>96</v>
      </c>
      <c r="C31" s="108">
        <v>5.7501955E-2</v>
      </c>
    </row>
    <row r="32" spans="1:8" ht="15.75" customHeight="1" x14ac:dyDescent="0.25">
      <c r="B32" s="13" t="s">
        <v>97</v>
      </c>
      <c r="C32" s="108">
        <v>2.0726010999999999E-2</v>
      </c>
    </row>
    <row r="33" spans="2:3" ht="15.75" customHeight="1" x14ac:dyDescent="0.25">
      <c r="B33" s="13" t="s">
        <v>98</v>
      </c>
      <c r="C33" s="108">
        <v>6.9730735000000002E-2</v>
      </c>
    </row>
    <row r="34" spans="2:3" ht="15.75" customHeight="1" x14ac:dyDescent="0.25">
      <c r="B34" s="13" t="s">
        <v>99</v>
      </c>
      <c r="C34" s="108">
        <v>0.48245814399999998</v>
      </c>
    </row>
    <row r="35" spans="2:3" ht="15.75" customHeight="1" x14ac:dyDescent="0.25">
      <c r="B35" s="18" t="s">
        <v>30</v>
      </c>
      <c r="C35" s="40">
        <f>SUM(C26:C34)</f>
        <v>1</v>
      </c>
    </row>
  </sheetData>
  <sheetProtection algorithmName="SHA-512" hashValue="g7UNMz53QJNsc+tkIXVhYjhMYvTlNc8v8gvXsIWXJ0BF6HqnMQhR46b78J5qKpidGrWjY2lFHgnUUMdTgfX7+w==" saltValue="FhPUOGw9Jc4nYo1Uq1b4L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09">
        <f>IFERROR(1-_xlfn.NORM.DIST(_xlfn.NORM.INV(SUM(C4:C5), 0, 1) + 1, 0, 1, TRUE), "")</f>
        <v>0.29713983040504666</v>
      </c>
      <c r="D2" s="109">
        <f>IFERROR(1-_xlfn.NORM.DIST(_xlfn.NORM.INV(SUM(D4:D5), 0, 1) + 1, 0, 1, TRUE), "")</f>
        <v>0.29713983040504666</v>
      </c>
      <c r="E2" s="109">
        <f>IFERROR(1-_xlfn.NORM.DIST(_xlfn.NORM.INV(SUM(E4:E5), 0, 1) + 1, 0, 1, TRUE), "")</f>
        <v>0.47922914078283374</v>
      </c>
      <c r="F2" s="109">
        <f>IFERROR(1-_xlfn.NORM.DIST(_xlfn.NORM.INV(SUM(F4:F5), 0, 1) + 1, 0, 1, TRUE), "")</f>
        <v>0.27096610954676381</v>
      </c>
      <c r="G2" s="109">
        <f>IFERROR(1-_xlfn.NORM.DIST(_xlfn.NORM.INV(SUM(G4:G5), 0, 1) + 1, 0, 1, TRUE), "")</f>
        <v>0.388155139676433</v>
      </c>
    </row>
    <row r="3" spans="1:15" ht="15.75" customHeight="1" x14ac:dyDescent="0.25">
      <c r="B3" s="7" t="s">
        <v>103</v>
      </c>
      <c r="C3" s="109">
        <f>IFERROR(_xlfn.NORM.DIST(_xlfn.NORM.INV(SUM(C4:C5), 0, 1) + 1, 0, 1, TRUE) - SUM(C4:C5), "")</f>
        <v>0.38273737627811233</v>
      </c>
      <c r="D3" s="109">
        <f>IFERROR(_xlfn.NORM.DIST(_xlfn.NORM.INV(SUM(D4:D5), 0, 1) + 1, 0, 1, TRUE) - SUM(D4:D5), "")</f>
        <v>0.38273737627811233</v>
      </c>
      <c r="E3" s="109">
        <f>IFERROR(_xlfn.NORM.DIST(_xlfn.NORM.INV(SUM(E4:E5), 0, 1) + 1, 0, 1, TRUE) - SUM(E4:E5), "")</f>
        <v>0.34918363789272222</v>
      </c>
      <c r="F3" s="109">
        <f>IFERROR(_xlfn.NORM.DIST(_xlfn.NORM.INV(SUM(F4:F5), 0, 1) + 1, 0, 1, TRUE) - SUM(F4:F5), "")</f>
        <v>0.38080491432275021</v>
      </c>
      <c r="G3" s="109">
        <f>IFERROR(_xlfn.NORM.DIST(_xlfn.NORM.INV(SUM(G4:G5), 0, 1) + 1, 0, 1, TRUE) - SUM(G4:G5), "")</f>
        <v>0.37480885566105332</v>
      </c>
    </row>
    <row r="4" spans="1:15" ht="15.75" customHeight="1" x14ac:dyDescent="0.25">
      <c r="B4" s="7" t="s">
        <v>104</v>
      </c>
      <c r="C4" s="98">
        <v>0.13394634425640101</v>
      </c>
      <c r="D4" s="110">
        <v>0.13394634425640101</v>
      </c>
      <c r="E4" s="110">
        <v>0.123135916888714</v>
      </c>
      <c r="F4" s="110">
        <v>0.183827564120293</v>
      </c>
      <c r="G4" s="110">
        <v>0.16438950598239899</v>
      </c>
    </row>
    <row r="5" spans="1:15" ht="15.75" customHeight="1" x14ac:dyDescent="0.25">
      <c r="B5" s="7" t="s">
        <v>105</v>
      </c>
      <c r="C5" s="98">
        <v>0.18617644906044001</v>
      </c>
      <c r="D5" s="110">
        <v>0.18617644906044001</v>
      </c>
      <c r="E5" s="110">
        <v>4.8451304435730001E-2</v>
      </c>
      <c r="F5" s="110">
        <v>0.16440141201019301</v>
      </c>
      <c r="G5" s="110">
        <v>7.2646498680114704E-2</v>
      </c>
    </row>
    <row r="6" spans="1:15" ht="15.75" customHeight="1" x14ac:dyDescent="0.25">
      <c r="B6" s="19"/>
      <c r="C6" s="111"/>
      <c r="D6" s="111"/>
      <c r="E6" s="111"/>
      <c r="F6" s="111"/>
      <c r="G6" s="111"/>
    </row>
    <row r="7" spans="1:15" ht="15.75" customHeight="1" x14ac:dyDescent="0.25">
      <c r="B7" s="19"/>
      <c r="C7" s="111"/>
      <c r="D7" s="111"/>
      <c r="E7" s="111"/>
      <c r="F7" s="111"/>
      <c r="G7" s="111"/>
    </row>
    <row r="8" spans="1:15" ht="15.75" customHeight="1" x14ac:dyDescent="0.25">
      <c r="A8" s="4" t="s">
        <v>106</v>
      </c>
      <c r="B8" s="7" t="s">
        <v>107</v>
      </c>
      <c r="C8" s="109">
        <f>IFERROR(1-_xlfn.NORM.DIST(_xlfn.NORM.INV(SUM(C10:C11), 0, 1) + 1, 0, 1, TRUE), "")</f>
        <v>0.78989950469278014</v>
      </c>
      <c r="D8" s="109">
        <f>IFERROR(1-_xlfn.NORM.DIST(_xlfn.NORM.INV(SUM(D10:D11), 0, 1) + 1, 0, 1, TRUE), "")</f>
        <v>0.78989950469278014</v>
      </c>
      <c r="E8" s="109">
        <f>IFERROR(1-_xlfn.NORM.DIST(_xlfn.NORM.INV(SUM(E10:E11), 0, 1) + 1, 0, 1, TRUE), "")</f>
        <v>0.8476515138350923</v>
      </c>
      <c r="F8" s="109">
        <f>IFERROR(1-_xlfn.NORM.DIST(_xlfn.NORM.INV(SUM(F10:F11), 0, 1) + 1, 0, 1, TRUE), "")</f>
        <v>0.83685112392003524</v>
      </c>
      <c r="G8" s="109">
        <f>IFERROR(1-_xlfn.NORM.DIST(_xlfn.NORM.INV(SUM(G10:G11), 0, 1) + 1, 0, 1, TRUE), "")</f>
        <v>0.82966492980619244</v>
      </c>
    </row>
    <row r="9" spans="1:15" ht="15.75" customHeight="1" x14ac:dyDescent="0.25">
      <c r="B9" s="7" t="s">
        <v>108</v>
      </c>
      <c r="C9" s="109">
        <f>IFERROR(_xlfn.NORM.DIST(_xlfn.NORM.INV(SUM(C10:C11), 0, 1) + 1, 0, 1, TRUE) - SUM(C10:C11), "")</f>
        <v>0.17464699508107973</v>
      </c>
      <c r="D9" s="109">
        <f>IFERROR(_xlfn.NORM.DIST(_xlfn.NORM.INV(SUM(D10:D11), 0, 1) + 1, 0, 1, TRUE) - SUM(D10:D11), "")</f>
        <v>0.17464699508107973</v>
      </c>
      <c r="E9" s="109">
        <f>IFERROR(_xlfn.NORM.DIST(_xlfn.NORM.INV(SUM(E10:E11), 0, 1) + 1, 0, 1, TRUE) - SUM(E10:E11), "")</f>
        <v>0.13098724411646531</v>
      </c>
      <c r="F9" s="109">
        <f>IFERROR(_xlfn.NORM.DIST(_xlfn.NORM.INV(SUM(F10:F11), 0, 1) + 1, 0, 1, TRUE) - SUM(F10:F11), "")</f>
        <v>0.13938677104716315</v>
      </c>
      <c r="G9" s="109">
        <f>IFERROR(_xlfn.NORM.DIST(_xlfn.NORM.INV(SUM(G10:G11), 0, 1) + 1, 0, 1, TRUE) - SUM(G10:G11), "")</f>
        <v>0.14491590900446005</v>
      </c>
    </row>
    <row r="10" spans="1:15" ht="15.75" customHeight="1" x14ac:dyDescent="0.25">
      <c r="B10" s="7" t="s">
        <v>109</v>
      </c>
      <c r="C10" s="98">
        <v>2.8592756018042599E-2</v>
      </c>
      <c r="D10" s="110">
        <v>2.8592756018042599E-2</v>
      </c>
      <c r="E10" s="110">
        <v>4.6921251341700996E-3</v>
      </c>
      <c r="F10" s="110">
        <v>1.57087184488773E-2</v>
      </c>
      <c r="G10" s="110">
        <v>2.2852862253785099E-2</v>
      </c>
    </row>
    <row r="11" spans="1:15" ht="15.75" customHeight="1" x14ac:dyDescent="0.25">
      <c r="B11" s="7" t="s">
        <v>110</v>
      </c>
      <c r="C11" s="98">
        <v>6.8607442080975004E-3</v>
      </c>
      <c r="D11" s="110">
        <v>6.8607442080975004E-3</v>
      </c>
      <c r="E11" s="110">
        <v>1.6669116914272301E-2</v>
      </c>
      <c r="F11" s="110">
        <v>8.0533865839243005E-3</v>
      </c>
      <c r="G11" s="110">
        <v>2.5662989355624E-3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94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42">
        <v>0.3103689825</v>
      </c>
      <c r="D14" s="112">
        <v>0.297864656768</v>
      </c>
      <c r="E14" s="112">
        <v>0.297864656768</v>
      </c>
      <c r="F14" s="112">
        <v>0.20754421313499999</v>
      </c>
      <c r="G14" s="112">
        <v>0.20754421313499999</v>
      </c>
      <c r="H14" s="98">
        <v>0.28100000000000003</v>
      </c>
      <c r="I14" s="113">
        <v>0.28100000000000003</v>
      </c>
      <c r="J14" s="113">
        <v>0.28100000000000003</v>
      </c>
      <c r="K14" s="113">
        <v>0.28100000000000003</v>
      </c>
      <c r="L14" s="98">
        <v>0.25700000000000001</v>
      </c>
      <c r="M14" s="113">
        <v>0.25700000000000001</v>
      </c>
      <c r="N14" s="113">
        <v>0.25700000000000001</v>
      </c>
      <c r="O14" s="113">
        <v>0.25700000000000001</v>
      </c>
    </row>
    <row r="15" spans="1:15" ht="15.75" customHeight="1" x14ac:dyDescent="0.25">
      <c r="B15" s="22" t="s">
        <v>117</v>
      </c>
      <c r="C15" s="109">
        <f t="shared" ref="C15:O15" si="0">iron_deficiency_anaemia*C14</f>
        <v>0.17260301928586499</v>
      </c>
      <c r="D15" s="109">
        <f t="shared" si="0"/>
        <v>0.1656490886511337</v>
      </c>
      <c r="E15" s="109">
        <f t="shared" si="0"/>
        <v>0.1656490886511337</v>
      </c>
      <c r="F15" s="109">
        <f t="shared" si="0"/>
        <v>0.11541990289706247</v>
      </c>
      <c r="G15" s="109">
        <f t="shared" si="0"/>
        <v>0.11541990289706247</v>
      </c>
      <c r="H15" s="109">
        <f t="shared" si="0"/>
        <v>0.15627028200000001</v>
      </c>
      <c r="I15" s="109">
        <f t="shared" si="0"/>
        <v>0.15627028200000001</v>
      </c>
      <c r="J15" s="109">
        <f t="shared" si="0"/>
        <v>0.15627028200000001</v>
      </c>
      <c r="K15" s="109">
        <f t="shared" si="0"/>
        <v>0.15627028200000001</v>
      </c>
      <c r="L15" s="109">
        <f t="shared" si="0"/>
        <v>0.142923354</v>
      </c>
      <c r="M15" s="109">
        <f t="shared" si="0"/>
        <v>0.142923354</v>
      </c>
      <c r="N15" s="109">
        <f t="shared" si="0"/>
        <v>0.142923354</v>
      </c>
      <c r="O15" s="109">
        <f t="shared" si="0"/>
        <v>0.142923354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"Percentage of children in each category in baseline year ("&amp;start_year&amp;")"</f>
        <v>Percentage of children in each category in baseline year (2021)</v>
      </c>
      <c r="B1" s="1" t="s">
        <v>100</v>
      </c>
      <c r="C1" s="94" t="s">
        <v>67</v>
      </c>
      <c r="D1" s="94" t="s">
        <v>77</v>
      </c>
      <c r="E1" s="94" t="s">
        <v>78</v>
      </c>
      <c r="F1" s="94" t="s">
        <v>79</v>
      </c>
      <c r="G1" s="94" t="s">
        <v>80</v>
      </c>
    </row>
    <row r="2" spans="1:7" x14ac:dyDescent="0.25">
      <c r="A2" s="4" t="s">
        <v>118</v>
      </c>
      <c r="B2" s="80" t="s">
        <v>119</v>
      </c>
      <c r="C2" s="98">
        <v>0.440148204565048</v>
      </c>
      <c r="D2" s="110">
        <v>0.27586660000000002</v>
      </c>
      <c r="E2" s="110">
        <v>0</v>
      </c>
      <c r="F2" s="110">
        <v>0</v>
      </c>
      <c r="G2" s="110">
        <v>0</v>
      </c>
    </row>
    <row r="3" spans="1:7" x14ac:dyDescent="0.25">
      <c r="B3" s="80" t="s">
        <v>120</v>
      </c>
      <c r="C3" s="110">
        <v>0.15107959508895899</v>
      </c>
      <c r="D3" s="110">
        <v>0.15072820000000001</v>
      </c>
      <c r="E3" s="110">
        <v>0</v>
      </c>
      <c r="F3" s="110">
        <v>0</v>
      </c>
      <c r="G3" s="110">
        <v>0</v>
      </c>
    </row>
    <row r="4" spans="1:7" x14ac:dyDescent="0.25">
      <c r="B4" s="80" t="s">
        <v>121</v>
      </c>
      <c r="C4" s="110">
        <v>0.21675546467304199</v>
      </c>
      <c r="D4" s="110">
        <v>0.31531809999999999</v>
      </c>
      <c r="E4" s="110">
        <v>0.58368647098541304</v>
      </c>
      <c r="F4" s="110">
        <v>0.33648863434791598</v>
      </c>
      <c r="G4" s="110">
        <v>0</v>
      </c>
    </row>
    <row r="5" spans="1:7" x14ac:dyDescent="0.25">
      <c r="B5" s="80" t="s">
        <v>122</v>
      </c>
      <c r="C5" s="109">
        <v>0.19201673567295099</v>
      </c>
      <c r="D5" s="109">
        <v>0.25808710000000001</v>
      </c>
      <c r="E5" s="109">
        <v>0.41631352901458701</v>
      </c>
      <c r="F5" s="109">
        <v>0.66351136565208402</v>
      </c>
      <c r="G5" s="109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31" t="s">
        <v>123</v>
      </c>
      <c r="B1" s="31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4"/>
      <c r="D2" s="114"/>
      <c r="E2" s="114"/>
      <c r="F2" s="114"/>
      <c r="G2" s="114"/>
      <c r="H2" s="114"/>
      <c r="I2" s="114"/>
      <c r="J2" s="114"/>
      <c r="K2" s="114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4"/>
      <c r="D4" s="114"/>
      <c r="E4" s="114"/>
      <c r="F4" s="114"/>
      <c r="G4" s="114"/>
      <c r="H4" s="114"/>
      <c r="I4" s="114"/>
      <c r="J4" s="114"/>
      <c r="K4" s="114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4"/>
      <c r="D6" s="114"/>
      <c r="E6" s="114"/>
      <c r="F6" s="114"/>
      <c r="G6" s="114"/>
      <c r="H6" s="114"/>
      <c r="I6" s="114"/>
      <c r="J6" s="114"/>
      <c r="K6" s="114"/>
    </row>
    <row r="7" spans="1:11" x14ac:dyDescent="0.25">
      <c r="B7" s="19" t="s">
        <v>90</v>
      </c>
      <c r="C7" s="114"/>
      <c r="D7" s="114"/>
      <c r="E7" s="114"/>
      <c r="F7" s="114"/>
      <c r="G7" s="114"/>
      <c r="H7" s="114"/>
      <c r="I7" s="114"/>
      <c r="J7" s="114"/>
      <c r="K7" s="114"/>
    </row>
    <row r="8" spans="1:11" x14ac:dyDescent="0.25">
      <c r="B8" s="19" t="s">
        <v>129</v>
      </c>
      <c r="C8" s="114"/>
      <c r="D8" s="114"/>
      <c r="E8" s="114"/>
      <c r="F8" s="114"/>
      <c r="G8" s="114"/>
      <c r="H8" s="114"/>
      <c r="I8" s="114"/>
      <c r="J8" s="114"/>
      <c r="K8" s="114"/>
    </row>
    <row r="10" spans="1:11" x14ac:dyDescent="0.25">
      <c r="A10" t="s">
        <v>130</v>
      </c>
      <c r="B10" s="22" t="s">
        <v>131</v>
      </c>
      <c r="C10" s="114"/>
      <c r="D10" s="114"/>
      <c r="E10" s="114"/>
      <c r="F10" s="114"/>
      <c r="G10" s="114"/>
      <c r="H10" s="114"/>
      <c r="I10" s="114"/>
      <c r="J10" s="114"/>
      <c r="K10" s="114"/>
    </row>
    <row r="11" spans="1:11" x14ac:dyDescent="0.25">
      <c r="B11" s="22" t="s">
        <v>132</v>
      </c>
      <c r="C11" s="114"/>
      <c r="D11" s="114"/>
      <c r="E11" s="114"/>
      <c r="F11" s="114"/>
      <c r="G11" s="114"/>
      <c r="H11" s="114"/>
      <c r="I11" s="114"/>
      <c r="J11" s="114"/>
      <c r="K11" s="114"/>
    </row>
    <row r="13" spans="1:11" x14ac:dyDescent="0.25">
      <c r="A13" s="94" t="s">
        <v>32</v>
      </c>
      <c r="B13" s="22" t="s">
        <v>133</v>
      </c>
      <c r="C13" s="114"/>
      <c r="D13" s="114"/>
      <c r="E13" s="114"/>
      <c r="F13" s="114"/>
      <c r="G13" s="114"/>
      <c r="H13" s="114"/>
      <c r="I13" s="114"/>
      <c r="J13" s="114"/>
      <c r="K13" s="114"/>
    </row>
    <row r="14" spans="1:11" x14ac:dyDescent="0.25">
      <c r="B14" s="22" t="s">
        <v>134</v>
      </c>
      <c r="C14" s="114"/>
      <c r="D14" s="114"/>
      <c r="E14" s="114"/>
      <c r="F14" s="114"/>
      <c r="G14" s="114"/>
      <c r="H14" s="114"/>
      <c r="I14" s="114"/>
      <c r="J14" s="114"/>
      <c r="K14" s="114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31" t="s">
        <v>135</v>
      </c>
      <c r="B1" s="31" t="s">
        <v>136</v>
      </c>
    </row>
    <row r="2" spans="1:2" x14ac:dyDescent="0.25">
      <c r="A2" s="94" t="s">
        <v>137</v>
      </c>
      <c r="B2" s="97">
        <v>10</v>
      </c>
    </row>
    <row r="3" spans="1:2" x14ac:dyDescent="0.25">
      <c r="A3" s="94" t="s">
        <v>138</v>
      </c>
      <c r="B3" s="97">
        <v>10</v>
      </c>
    </row>
    <row r="4" spans="1:2" x14ac:dyDescent="0.25">
      <c r="A4" s="94" t="s">
        <v>139</v>
      </c>
      <c r="B4" s="97">
        <v>10</v>
      </c>
    </row>
    <row r="5" spans="1:2" x14ac:dyDescent="0.25">
      <c r="A5" s="94" t="s">
        <v>140</v>
      </c>
      <c r="B5" s="97">
        <v>10</v>
      </c>
    </row>
    <row r="6" spans="1:2" x14ac:dyDescent="0.25">
      <c r="A6" s="94" t="s">
        <v>141</v>
      </c>
      <c r="B6" s="97">
        <v>10</v>
      </c>
    </row>
    <row r="7" spans="1:2" x14ac:dyDescent="0.25">
      <c r="A7" s="94" t="s">
        <v>142</v>
      </c>
      <c r="B7" s="97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64" customWidth="1"/>
    <col min="2" max="2" width="19.08984375" style="64" customWidth="1"/>
    <col min="3" max="3" width="13.453125" style="64" customWidth="1"/>
    <col min="4" max="4" width="11.453125" style="64" customWidth="1"/>
    <col min="5" max="16384" width="11.453125" style="64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5"/>
      <c r="D2" s="115"/>
      <c r="E2" s="116" t="str">
        <f>IF(E$7="","",E$7)</f>
        <v/>
      </c>
    </row>
    <row r="3" spans="1:5" x14ac:dyDescent="0.25">
      <c r="B3" s="25" t="s">
        <v>67</v>
      </c>
      <c r="C3" s="115"/>
      <c r="D3" s="117" t="s">
        <v>149</v>
      </c>
      <c r="E3" s="116" t="str">
        <f>IF(E$7="","",E$7)</f>
        <v/>
      </c>
    </row>
    <row r="4" spans="1:5" x14ac:dyDescent="0.25">
      <c r="B4" s="25" t="s">
        <v>77</v>
      </c>
      <c r="C4" s="115"/>
      <c r="D4" s="117" t="s">
        <v>149</v>
      </c>
      <c r="E4" s="116" t="str">
        <f>IF(E$7="","",E$7)</f>
        <v/>
      </c>
    </row>
    <row r="5" spans="1:5" x14ac:dyDescent="0.25">
      <c r="B5" s="25" t="s">
        <v>78</v>
      </c>
      <c r="C5" s="115"/>
      <c r="D5" s="115"/>
      <c r="E5" s="116" t="str">
        <f>IF(E$7="","",E$7)</f>
        <v/>
      </c>
    </row>
    <row r="6" spans="1:5" x14ac:dyDescent="0.25">
      <c r="B6" s="25" t="s">
        <v>79</v>
      </c>
      <c r="C6" s="115"/>
      <c r="D6" s="115"/>
      <c r="E6" s="116" t="str">
        <f>IF(E$7="","",E$7)</f>
        <v/>
      </c>
    </row>
    <row r="7" spans="1:5" x14ac:dyDescent="0.25">
      <c r="B7" s="25" t="s">
        <v>150</v>
      </c>
      <c r="C7" s="24"/>
      <c r="D7" s="23"/>
      <c r="E7" s="115"/>
    </row>
    <row r="9" spans="1:5" ht="13" customHeight="1" x14ac:dyDescent="0.3">
      <c r="A9" s="26" t="s">
        <v>151</v>
      </c>
      <c r="B9" s="25" t="s">
        <v>90</v>
      </c>
      <c r="C9" s="115"/>
      <c r="D9" s="115"/>
      <c r="E9" s="116" t="str">
        <f>IF(E$7="","",E$7)</f>
        <v/>
      </c>
    </row>
    <row r="10" spans="1:5" x14ac:dyDescent="0.25">
      <c r="B10" s="25" t="s">
        <v>67</v>
      </c>
      <c r="C10" s="115"/>
      <c r="D10" s="115"/>
      <c r="E10" s="116" t="str">
        <f>IF(E$7="","",E$7)</f>
        <v/>
      </c>
    </row>
    <row r="11" spans="1:5" x14ac:dyDescent="0.25">
      <c r="B11" s="25" t="s">
        <v>77</v>
      </c>
      <c r="C11" s="115"/>
      <c r="D11" s="115"/>
      <c r="E11" s="116" t="str">
        <f>IF(E$7="","",E$7)</f>
        <v/>
      </c>
    </row>
    <row r="12" spans="1:5" x14ac:dyDescent="0.25">
      <c r="B12" s="25" t="s">
        <v>78</v>
      </c>
      <c r="C12" s="115"/>
      <c r="D12" s="117" t="s">
        <v>149</v>
      </c>
      <c r="E12" s="116" t="str">
        <f>IF(E$7="","",E$7)</f>
        <v/>
      </c>
    </row>
    <row r="13" spans="1:5" x14ac:dyDescent="0.25">
      <c r="B13" s="25" t="s">
        <v>79</v>
      </c>
      <c r="C13" s="115"/>
      <c r="D13" s="117" t="s">
        <v>149</v>
      </c>
      <c r="E13" s="116" t="str">
        <f>IF(E$7="","",E$7)</f>
        <v/>
      </c>
    </row>
    <row r="14" spans="1:5" x14ac:dyDescent="0.25">
      <c r="B14" s="25" t="s">
        <v>150</v>
      </c>
      <c r="C14" s="24"/>
      <c r="D14" s="23"/>
      <c r="E14" s="115"/>
    </row>
    <row r="16" spans="1:5" ht="13" customHeight="1" x14ac:dyDescent="0.3">
      <c r="A16" s="26" t="s">
        <v>152</v>
      </c>
      <c r="B16" s="25" t="s">
        <v>90</v>
      </c>
      <c r="C16" s="115"/>
      <c r="D16" s="115" t="s">
        <v>149</v>
      </c>
      <c r="E16" s="116" t="str">
        <f>IF(E$7="","",E$7)</f>
        <v/>
      </c>
    </row>
    <row r="17" spans="2:5" x14ac:dyDescent="0.25">
      <c r="B17" s="25" t="s">
        <v>67</v>
      </c>
      <c r="C17" s="115"/>
      <c r="D17" s="115" t="s">
        <v>149</v>
      </c>
      <c r="E17" s="116" t="str">
        <f>IF(E$7="","",E$7)</f>
        <v/>
      </c>
    </row>
    <row r="18" spans="2:5" x14ac:dyDescent="0.25">
      <c r="B18" s="25" t="s">
        <v>77</v>
      </c>
      <c r="C18" s="115"/>
      <c r="D18" s="115" t="s">
        <v>149</v>
      </c>
      <c r="E18" s="116" t="str">
        <f>IF(E$7="","",E$7)</f>
        <v/>
      </c>
    </row>
    <row r="19" spans="2:5" x14ac:dyDescent="0.25">
      <c r="B19" s="25" t="s">
        <v>78</v>
      </c>
      <c r="C19" s="115"/>
      <c r="D19" s="115" t="s">
        <v>149</v>
      </c>
      <c r="E19" s="116" t="str">
        <f>IF(E$7="","",E$7)</f>
        <v/>
      </c>
    </row>
    <row r="20" spans="2:5" x14ac:dyDescent="0.25">
      <c r="B20" s="25" t="s">
        <v>79</v>
      </c>
      <c r="C20" s="115"/>
      <c r="D20" s="115" t="s">
        <v>149</v>
      </c>
      <c r="E20" s="116" t="str">
        <f>IF(E$7="","",E$7)</f>
        <v/>
      </c>
    </row>
    <row r="21" spans="2:5" x14ac:dyDescent="0.25">
      <c r="B21" s="25" t="s">
        <v>150</v>
      </c>
      <c r="C21" s="24"/>
      <c r="D21" s="23"/>
      <c r="E21" s="115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2" t="s">
        <v>1</v>
      </c>
      <c r="B1" s="28" t="s">
        <v>153</v>
      </c>
      <c r="C1" s="33" t="s">
        <v>154</v>
      </c>
      <c r="D1" s="33" t="s">
        <v>155</v>
      </c>
    </row>
    <row r="2" spans="1:4" ht="13" customHeight="1" x14ac:dyDescent="0.3">
      <c r="A2" s="33" t="s">
        <v>156</v>
      </c>
      <c r="B2" s="25" t="s">
        <v>157</v>
      </c>
      <c r="C2" s="25" t="s">
        <v>158</v>
      </c>
      <c r="D2" s="115"/>
    </row>
    <row r="3" spans="1:4" ht="13" customHeight="1" x14ac:dyDescent="0.3">
      <c r="A3" s="33" t="s">
        <v>159</v>
      </c>
      <c r="B3" s="25" t="s">
        <v>145</v>
      </c>
      <c r="C3" s="25" t="s">
        <v>160</v>
      </c>
      <c r="D3" s="115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lastModifiedBy>Dom Delport</cp:lastModifiedBy>
  <dcterms:created xsi:type="dcterms:W3CDTF">2017-08-01T10:42:13Z</dcterms:created>
  <dcterms:modified xsi:type="dcterms:W3CDTF">2022-02-21T22:34:42Z</dcterms:modified>
</cp:coreProperties>
</file>